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7F5F1B11-A88E-4753-BD8D-EB14D08BED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  <sheet name="Graphs" sheetId="3" r:id="rId2"/>
    <sheet name="BAV" sheetId="2" r:id="rId3"/>
  </sheets>
  <calcPr calcId="181029"/>
</workbook>
</file>

<file path=xl/calcChain.xml><?xml version="1.0" encoding="utf-8"?>
<calcChain xmlns="http://schemas.openxmlformats.org/spreadsheetml/2006/main">
  <c r="E220" i="1" l="1"/>
  <c r="F220" i="1"/>
  <c r="G220" i="1" s="1"/>
  <c r="Q220" i="1"/>
  <c r="E221" i="1"/>
  <c r="F221" i="1"/>
  <c r="G221" i="1" s="1"/>
  <c r="Q221" i="1"/>
  <c r="Q215" i="1"/>
  <c r="Q216" i="1"/>
  <c r="Q217" i="1"/>
  <c r="Q218" i="1"/>
  <c r="Q219" i="1"/>
  <c r="Q214" i="1"/>
  <c r="Q206" i="1"/>
  <c r="Q207" i="1"/>
  <c r="Q208" i="1"/>
  <c r="Q209" i="1"/>
  <c r="Q210" i="1"/>
  <c r="Q211" i="1"/>
  <c r="Q212" i="1"/>
  <c r="Q198" i="1"/>
  <c r="Q213" i="1"/>
  <c r="Q193" i="1"/>
  <c r="Q194" i="1"/>
  <c r="Q195" i="1"/>
  <c r="Q196" i="1"/>
  <c r="Q197" i="1"/>
  <c r="Q201" i="1"/>
  <c r="Q202" i="1"/>
  <c r="Q203" i="1"/>
  <c r="Q204" i="1"/>
  <c r="Q205" i="1"/>
  <c r="Q199" i="1"/>
  <c r="Q200" i="1"/>
  <c r="Q192" i="1"/>
  <c r="C13" i="1"/>
  <c r="Q21" i="1"/>
  <c r="Q22" i="1"/>
  <c r="Q23" i="1"/>
  <c r="Q24" i="1"/>
  <c r="Q25" i="1"/>
  <c r="Q26" i="1"/>
  <c r="Q27" i="1"/>
  <c r="Q28" i="1"/>
  <c r="Q29" i="1"/>
  <c r="Q30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8" i="1"/>
  <c r="Q70" i="1"/>
  <c r="Q71" i="1"/>
  <c r="Q75" i="1"/>
  <c r="Q77" i="1"/>
  <c r="Q80" i="1"/>
  <c r="Q81" i="1"/>
  <c r="Q82" i="1"/>
  <c r="Q84" i="1"/>
  <c r="Q85" i="1"/>
  <c r="Q86" i="1"/>
  <c r="Q88" i="1"/>
  <c r="Q89" i="1"/>
  <c r="Q91" i="1"/>
  <c r="Q93" i="1"/>
  <c r="Q95" i="1"/>
  <c r="Q96" i="1"/>
  <c r="Q99" i="1"/>
  <c r="Q100" i="1"/>
  <c r="Q101" i="1"/>
  <c r="Q102" i="1"/>
  <c r="Q103" i="1"/>
  <c r="Q110" i="1"/>
  <c r="Q111" i="1"/>
  <c r="Q128" i="1"/>
  <c r="Q129" i="1"/>
  <c r="Q133" i="1"/>
  <c r="Q137" i="1"/>
  <c r="Q138" i="1"/>
  <c r="Q147" i="1"/>
  <c r="Q148" i="1"/>
  <c r="Q150" i="1"/>
  <c r="Q152" i="1"/>
  <c r="Q153" i="1"/>
  <c r="Q155" i="1"/>
  <c r="Q161" i="1"/>
  <c r="Q162" i="1"/>
  <c r="Q165" i="1"/>
  <c r="Q167" i="1"/>
  <c r="Q169" i="1"/>
  <c r="Q171" i="1"/>
  <c r="Q188" i="1"/>
  <c r="Q31" i="1"/>
  <c r="Q67" i="1"/>
  <c r="Q69" i="1"/>
  <c r="Q72" i="1"/>
  <c r="Q73" i="1"/>
  <c r="Q74" i="1"/>
  <c r="Q76" i="1"/>
  <c r="Q78" i="1"/>
  <c r="Q79" i="1"/>
  <c r="Q83" i="1"/>
  <c r="Q87" i="1"/>
  <c r="Q90" i="1"/>
  <c r="Q92" i="1"/>
  <c r="Q94" i="1"/>
  <c r="Q97" i="1"/>
  <c r="Q98" i="1"/>
  <c r="Q104" i="1"/>
  <c r="Q108" i="1"/>
  <c r="Q112" i="1"/>
  <c r="Q123" i="1"/>
  <c r="Q125" i="1"/>
  <c r="Q130" i="1"/>
  <c r="Q132" i="1"/>
  <c r="Q134" i="1"/>
  <c r="Q145" i="1"/>
  <c r="Q149" i="1"/>
  <c r="Q151" i="1"/>
  <c r="Q154" i="1"/>
  <c r="Q156" i="1"/>
  <c r="Q163" i="1"/>
  <c r="Q166" i="1"/>
  <c r="Q168" i="1"/>
  <c r="Q170" i="1"/>
  <c r="Q172" i="1"/>
  <c r="Q182" i="1"/>
  <c r="Q191" i="1"/>
  <c r="G178" i="2"/>
  <c r="C178" i="2"/>
  <c r="G55" i="2"/>
  <c r="C55" i="2"/>
  <c r="G177" i="2"/>
  <c r="C177" i="2"/>
  <c r="G54" i="2"/>
  <c r="C54" i="2"/>
  <c r="G53" i="2"/>
  <c r="C53" i="2"/>
  <c r="G52" i="2"/>
  <c r="C52" i="2"/>
  <c r="G51" i="2"/>
  <c r="C51" i="2"/>
  <c r="G50" i="2"/>
  <c r="C50" i="2"/>
  <c r="G176" i="2"/>
  <c r="C176" i="2"/>
  <c r="G49" i="2"/>
  <c r="C49" i="2"/>
  <c r="G48" i="2"/>
  <c r="C48" i="2"/>
  <c r="G47" i="2"/>
  <c r="C47" i="2"/>
  <c r="G46" i="2"/>
  <c r="C46" i="2"/>
  <c r="G45" i="2"/>
  <c r="C45" i="2"/>
  <c r="G44" i="2"/>
  <c r="C44" i="2"/>
  <c r="G43" i="2"/>
  <c r="C43" i="2"/>
  <c r="G42" i="2"/>
  <c r="C42" i="2"/>
  <c r="G41" i="2"/>
  <c r="C41" i="2"/>
  <c r="G175" i="2"/>
  <c r="C175" i="2"/>
  <c r="G174" i="2"/>
  <c r="C174" i="2"/>
  <c r="G173" i="2"/>
  <c r="C173" i="2"/>
  <c r="G172" i="2"/>
  <c r="C172" i="2"/>
  <c r="G171" i="2"/>
  <c r="C171" i="2"/>
  <c r="G170" i="2"/>
  <c r="C170" i="2"/>
  <c r="G169" i="2"/>
  <c r="C169" i="2"/>
  <c r="G168" i="2"/>
  <c r="C168" i="2"/>
  <c r="G40" i="2"/>
  <c r="C40" i="2"/>
  <c r="G167" i="2"/>
  <c r="C167" i="2"/>
  <c r="G166" i="2"/>
  <c r="C166" i="2"/>
  <c r="G165" i="2"/>
  <c r="C165" i="2"/>
  <c r="G39" i="2"/>
  <c r="C39" i="2"/>
  <c r="G38" i="2"/>
  <c r="C38" i="2"/>
  <c r="G37" i="2"/>
  <c r="C37" i="2"/>
  <c r="G36" i="2"/>
  <c r="C36" i="2"/>
  <c r="G164" i="2"/>
  <c r="C164" i="2"/>
  <c r="G163" i="2"/>
  <c r="C163" i="2"/>
  <c r="G162" i="2"/>
  <c r="C162" i="2"/>
  <c r="G161" i="2"/>
  <c r="C161" i="2"/>
  <c r="G160" i="2"/>
  <c r="C160" i="2"/>
  <c r="G159" i="2"/>
  <c r="C159" i="2"/>
  <c r="G158" i="2"/>
  <c r="C158" i="2"/>
  <c r="G157" i="2"/>
  <c r="C157" i="2"/>
  <c r="G156" i="2"/>
  <c r="C156" i="2"/>
  <c r="G155" i="2"/>
  <c r="C155" i="2"/>
  <c r="G35" i="2"/>
  <c r="C35" i="2"/>
  <c r="G154" i="2"/>
  <c r="C154" i="2"/>
  <c r="G34" i="2"/>
  <c r="C34" i="2"/>
  <c r="G33" i="2"/>
  <c r="C33" i="2"/>
  <c r="G32" i="2"/>
  <c r="C32" i="2"/>
  <c r="G31" i="2"/>
  <c r="C31" i="2"/>
  <c r="G30" i="2"/>
  <c r="C30" i="2"/>
  <c r="G29" i="2"/>
  <c r="C29" i="2"/>
  <c r="G153" i="2"/>
  <c r="C153" i="2"/>
  <c r="G152" i="2"/>
  <c r="C152" i="2"/>
  <c r="G28" i="2"/>
  <c r="C28" i="2"/>
  <c r="G27" i="2"/>
  <c r="C27" i="2"/>
  <c r="G151" i="2"/>
  <c r="C151" i="2"/>
  <c r="G150" i="2"/>
  <c r="C150" i="2"/>
  <c r="G149" i="2"/>
  <c r="C149" i="2"/>
  <c r="G26" i="2"/>
  <c r="C26" i="2"/>
  <c r="G148" i="2"/>
  <c r="C148" i="2"/>
  <c r="G147" i="2"/>
  <c r="C147" i="2"/>
  <c r="G146" i="2"/>
  <c r="C146" i="2"/>
  <c r="G25" i="2"/>
  <c r="C25" i="2"/>
  <c r="G24" i="2"/>
  <c r="C24" i="2"/>
  <c r="G145" i="2"/>
  <c r="C145" i="2"/>
  <c r="G144" i="2"/>
  <c r="C144" i="2"/>
  <c r="G23" i="2"/>
  <c r="C23" i="2"/>
  <c r="G22" i="2"/>
  <c r="C22" i="2"/>
  <c r="G21" i="2"/>
  <c r="C21" i="2"/>
  <c r="G20" i="2"/>
  <c r="C20" i="2"/>
  <c r="G19" i="2"/>
  <c r="C19" i="2"/>
  <c r="G18" i="2"/>
  <c r="C18" i="2"/>
  <c r="G17" i="2"/>
  <c r="C17" i="2"/>
  <c r="G16" i="2"/>
  <c r="C16" i="2"/>
  <c r="G15" i="2"/>
  <c r="C15" i="2"/>
  <c r="G143" i="2"/>
  <c r="C143" i="2"/>
  <c r="G142" i="2"/>
  <c r="C142" i="2"/>
  <c r="G141" i="2"/>
  <c r="C141" i="2"/>
  <c r="G14" i="2"/>
  <c r="C14" i="2"/>
  <c r="G140" i="2"/>
  <c r="C140" i="2"/>
  <c r="G13" i="2"/>
  <c r="C13" i="2"/>
  <c r="G12" i="2"/>
  <c r="C12" i="2"/>
  <c r="G11" i="2"/>
  <c r="C11" i="2"/>
  <c r="G139" i="2"/>
  <c r="C139" i="2"/>
  <c r="G138" i="2"/>
  <c r="C138" i="2"/>
  <c r="G137" i="2"/>
  <c r="C137" i="2"/>
  <c r="G136" i="2"/>
  <c r="C136" i="2"/>
  <c r="G135" i="2"/>
  <c r="C135" i="2"/>
  <c r="G134" i="2"/>
  <c r="C134" i="2"/>
  <c r="G133" i="2"/>
  <c r="C133" i="2"/>
  <c r="G132" i="2"/>
  <c r="C132" i="2"/>
  <c r="G131" i="2"/>
  <c r="C131" i="2"/>
  <c r="G130" i="2"/>
  <c r="C130" i="2"/>
  <c r="G129" i="2"/>
  <c r="C129" i="2"/>
  <c r="G128" i="2"/>
  <c r="C128" i="2"/>
  <c r="G127" i="2"/>
  <c r="C127" i="2"/>
  <c r="G126" i="2"/>
  <c r="C126" i="2"/>
  <c r="G125" i="2"/>
  <c r="C125" i="2"/>
  <c r="G124" i="2"/>
  <c r="C124" i="2"/>
  <c r="G123" i="2"/>
  <c r="C123" i="2"/>
  <c r="G122" i="2"/>
  <c r="C122" i="2"/>
  <c r="G121" i="2"/>
  <c r="C121" i="2"/>
  <c r="G120" i="2"/>
  <c r="C120" i="2"/>
  <c r="G119" i="2"/>
  <c r="C119" i="2"/>
  <c r="G118" i="2"/>
  <c r="C118" i="2"/>
  <c r="G117" i="2"/>
  <c r="C117" i="2"/>
  <c r="G116" i="2"/>
  <c r="C116" i="2"/>
  <c r="G115" i="2"/>
  <c r="C115" i="2"/>
  <c r="G114" i="2"/>
  <c r="C114" i="2"/>
  <c r="G113" i="2"/>
  <c r="C113" i="2"/>
  <c r="G112" i="2"/>
  <c r="C112" i="2"/>
  <c r="G111" i="2"/>
  <c r="C111" i="2"/>
  <c r="G110" i="2"/>
  <c r="C110" i="2"/>
  <c r="G109" i="2"/>
  <c r="C109" i="2"/>
  <c r="G108" i="2"/>
  <c r="C108" i="2"/>
  <c r="G107" i="2"/>
  <c r="C107" i="2"/>
  <c r="G106" i="2"/>
  <c r="C106" i="2"/>
  <c r="G105" i="2"/>
  <c r="C105" i="2"/>
  <c r="G104" i="2"/>
  <c r="C104" i="2"/>
  <c r="G103" i="2"/>
  <c r="C103" i="2"/>
  <c r="G102" i="2"/>
  <c r="C102" i="2"/>
  <c r="G101" i="2"/>
  <c r="C101" i="2"/>
  <c r="G100" i="2"/>
  <c r="C100" i="2"/>
  <c r="G99" i="2"/>
  <c r="C99" i="2"/>
  <c r="G98" i="2"/>
  <c r="C98" i="2"/>
  <c r="G97" i="2"/>
  <c r="C97" i="2"/>
  <c r="G96" i="2"/>
  <c r="C96" i="2"/>
  <c r="G95" i="2"/>
  <c r="C95" i="2"/>
  <c r="G94" i="2"/>
  <c r="C94" i="2"/>
  <c r="G93" i="2"/>
  <c r="C93" i="2"/>
  <c r="G92" i="2"/>
  <c r="C92" i="2"/>
  <c r="G91" i="2"/>
  <c r="C91" i="2"/>
  <c r="G90" i="2"/>
  <c r="C90" i="2"/>
  <c r="G89" i="2"/>
  <c r="C89" i="2"/>
  <c r="G88" i="2"/>
  <c r="C88" i="2"/>
  <c r="G87" i="2"/>
  <c r="C87" i="2"/>
  <c r="G86" i="2"/>
  <c r="C86" i="2"/>
  <c r="G85" i="2"/>
  <c r="C85" i="2"/>
  <c r="G84" i="2"/>
  <c r="C84" i="2"/>
  <c r="G83" i="2"/>
  <c r="C83" i="2"/>
  <c r="G82" i="2"/>
  <c r="C82" i="2"/>
  <c r="G81" i="2"/>
  <c r="C81" i="2"/>
  <c r="G80" i="2"/>
  <c r="C80" i="2"/>
  <c r="G79" i="2"/>
  <c r="C79" i="2"/>
  <c r="G78" i="2"/>
  <c r="C78" i="2"/>
  <c r="G77" i="2"/>
  <c r="C77" i="2"/>
  <c r="G76" i="2"/>
  <c r="C76" i="2"/>
  <c r="G75" i="2"/>
  <c r="C75" i="2"/>
  <c r="G74" i="2"/>
  <c r="C74" i="2"/>
  <c r="G73" i="2"/>
  <c r="C73" i="2"/>
  <c r="G72" i="2"/>
  <c r="C72" i="2"/>
  <c r="G71" i="2"/>
  <c r="C71" i="2"/>
  <c r="G70" i="2"/>
  <c r="C70" i="2"/>
  <c r="G69" i="2"/>
  <c r="C69" i="2"/>
  <c r="G68" i="2"/>
  <c r="C68" i="2"/>
  <c r="G67" i="2"/>
  <c r="C67" i="2"/>
  <c r="G66" i="2"/>
  <c r="C66" i="2"/>
  <c r="G65" i="2"/>
  <c r="C65" i="2"/>
  <c r="G64" i="2"/>
  <c r="C64" i="2"/>
  <c r="G63" i="2"/>
  <c r="C63" i="2"/>
  <c r="G62" i="2"/>
  <c r="C62" i="2"/>
  <c r="G61" i="2"/>
  <c r="C61" i="2"/>
  <c r="G60" i="2"/>
  <c r="C60" i="2"/>
  <c r="G59" i="2"/>
  <c r="C59" i="2"/>
  <c r="G58" i="2"/>
  <c r="C58" i="2"/>
  <c r="G57" i="2"/>
  <c r="C57" i="2"/>
  <c r="G56" i="2"/>
  <c r="C56" i="2"/>
  <c r="H178" i="2"/>
  <c r="D178" i="2"/>
  <c r="B178" i="2"/>
  <c r="A178" i="2"/>
  <c r="H55" i="2"/>
  <c r="B55" i="2"/>
  <c r="D55" i="2"/>
  <c r="A55" i="2"/>
  <c r="H177" i="2"/>
  <c r="D177" i="2"/>
  <c r="B177" i="2"/>
  <c r="A177" i="2"/>
  <c r="H54" i="2"/>
  <c r="B54" i="2"/>
  <c r="D54" i="2"/>
  <c r="A54" i="2"/>
  <c r="H53" i="2"/>
  <c r="D53" i="2"/>
  <c r="B53" i="2"/>
  <c r="A53" i="2"/>
  <c r="H52" i="2"/>
  <c r="B52" i="2"/>
  <c r="D52" i="2"/>
  <c r="A52" i="2"/>
  <c r="H51" i="2"/>
  <c r="D51" i="2"/>
  <c r="B51" i="2"/>
  <c r="A51" i="2"/>
  <c r="H50" i="2"/>
  <c r="B50" i="2"/>
  <c r="D50" i="2"/>
  <c r="A50" i="2"/>
  <c r="H176" i="2"/>
  <c r="D176" i="2"/>
  <c r="B176" i="2"/>
  <c r="A176" i="2"/>
  <c r="H49" i="2"/>
  <c r="B49" i="2"/>
  <c r="D49" i="2"/>
  <c r="A49" i="2"/>
  <c r="H48" i="2"/>
  <c r="D48" i="2"/>
  <c r="B48" i="2"/>
  <c r="A48" i="2"/>
  <c r="H47" i="2"/>
  <c r="B47" i="2"/>
  <c r="D47" i="2"/>
  <c r="A47" i="2"/>
  <c r="H46" i="2"/>
  <c r="D46" i="2"/>
  <c r="B46" i="2"/>
  <c r="A46" i="2"/>
  <c r="H45" i="2"/>
  <c r="B45" i="2"/>
  <c r="D45" i="2"/>
  <c r="A45" i="2"/>
  <c r="H44" i="2"/>
  <c r="D44" i="2"/>
  <c r="B44" i="2"/>
  <c r="A44" i="2"/>
  <c r="H43" i="2"/>
  <c r="B43" i="2"/>
  <c r="D43" i="2"/>
  <c r="A43" i="2"/>
  <c r="H42" i="2"/>
  <c r="D42" i="2"/>
  <c r="B42" i="2"/>
  <c r="A42" i="2"/>
  <c r="H41" i="2"/>
  <c r="B41" i="2"/>
  <c r="D41" i="2"/>
  <c r="A41" i="2"/>
  <c r="H175" i="2"/>
  <c r="D175" i="2"/>
  <c r="B175" i="2"/>
  <c r="A175" i="2"/>
  <c r="H174" i="2"/>
  <c r="B174" i="2"/>
  <c r="D174" i="2"/>
  <c r="A174" i="2"/>
  <c r="H173" i="2"/>
  <c r="D173" i="2"/>
  <c r="B173" i="2"/>
  <c r="A173" i="2"/>
  <c r="H172" i="2"/>
  <c r="B172" i="2"/>
  <c r="D172" i="2"/>
  <c r="A172" i="2"/>
  <c r="H171" i="2"/>
  <c r="D171" i="2"/>
  <c r="B171" i="2"/>
  <c r="A171" i="2"/>
  <c r="H170" i="2"/>
  <c r="B170" i="2"/>
  <c r="D170" i="2"/>
  <c r="A170" i="2"/>
  <c r="H169" i="2"/>
  <c r="D169" i="2"/>
  <c r="B169" i="2"/>
  <c r="A169" i="2"/>
  <c r="H168" i="2"/>
  <c r="B168" i="2"/>
  <c r="D168" i="2"/>
  <c r="A168" i="2"/>
  <c r="H40" i="2"/>
  <c r="D40" i="2"/>
  <c r="B40" i="2"/>
  <c r="A40" i="2"/>
  <c r="H167" i="2"/>
  <c r="B167" i="2"/>
  <c r="D167" i="2"/>
  <c r="A167" i="2"/>
  <c r="H166" i="2"/>
  <c r="D166" i="2"/>
  <c r="B166" i="2"/>
  <c r="A166" i="2"/>
  <c r="H165" i="2"/>
  <c r="B165" i="2"/>
  <c r="D165" i="2"/>
  <c r="A165" i="2"/>
  <c r="H39" i="2"/>
  <c r="D39" i="2"/>
  <c r="B39" i="2"/>
  <c r="A39" i="2"/>
  <c r="H38" i="2"/>
  <c r="B38" i="2"/>
  <c r="D38" i="2"/>
  <c r="A38" i="2"/>
  <c r="H37" i="2"/>
  <c r="D37" i="2"/>
  <c r="B37" i="2"/>
  <c r="A37" i="2"/>
  <c r="H36" i="2"/>
  <c r="B36" i="2"/>
  <c r="D36" i="2"/>
  <c r="A36" i="2"/>
  <c r="H164" i="2"/>
  <c r="D164" i="2"/>
  <c r="B164" i="2"/>
  <c r="A164" i="2"/>
  <c r="H163" i="2"/>
  <c r="B163" i="2"/>
  <c r="D163" i="2"/>
  <c r="A163" i="2"/>
  <c r="H162" i="2"/>
  <c r="D162" i="2"/>
  <c r="B162" i="2"/>
  <c r="A162" i="2"/>
  <c r="H161" i="2"/>
  <c r="B161" i="2"/>
  <c r="D161" i="2"/>
  <c r="A161" i="2"/>
  <c r="H160" i="2"/>
  <c r="D160" i="2"/>
  <c r="B160" i="2"/>
  <c r="A160" i="2"/>
  <c r="H159" i="2"/>
  <c r="B159" i="2"/>
  <c r="D159" i="2"/>
  <c r="A159" i="2"/>
  <c r="H158" i="2"/>
  <c r="D158" i="2"/>
  <c r="B158" i="2"/>
  <c r="A158" i="2"/>
  <c r="H157" i="2"/>
  <c r="B157" i="2"/>
  <c r="D157" i="2"/>
  <c r="A157" i="2"/>
  <c r="H156" i="2"/>
  <c r="D156" i="2"/>
  <c r="B156" i="2"/>
  <c r="A156" i="2"/>
  <c r="H155" i="2"/>
  <c r="B155" i="2"/>
  <c r="D155" i="2"/>
  <c r="A155" i="2"/>
  <c r="H35" i="2"/>
  <c r="D35" i="2"/>
  <c r="B35" i="2"/>
  <c r="A35" i="2"/>
  <c r="H154" i="2"/>
  <c r="B154" i="2"/>
  <c r="D154" i="2"/>
  <c r="A154" i="2"/>
  <c r="H34" i="2"/>
  <c r="D34" i="2"/>
  <c r="B34" i="2"/>
  <c r="A34" i="2"/>
  <c r="H33" i="2"/>
  <c r="B33" i="2"/>
  <c r="D33" i="2"/>
  <c r="A33" i="2"/>
  <c r="H32" i="2"/>
  <c r="D32" i="2"/>
  <c r="B32" i="2"/>
  <c r="A32" i="2"/>
  <c r="H31" i="2"/>
  <c r="B31" i="2"/>
  <c r="D31" i="2"/>
  <c r="A31" i="2"/>
  <c r="H30" i="2"/>
  <c r="D30" i="2"/>
  <c r="B30" i="2"/>
  <c r="A30" i="2"/>
  <c r="H29" i="2"/>
  <c r="B29" i="2"/>
  <c r="D29" i="2"/>
  <c r="A29" i="2"/>
  <c r="H153" i="2"/>
  <c r="D153" i="2"/>
  <c r="B153" i="2"/>
  <c r="A153" i="2"/>
  <c r="H152" i="2"/>
  <c r="B152" i="2"/>
  <c r="D152" i="2"/>
  <c r="A152" i="2"/>
  <c r="H28" i="2"/>
  <c r="D28" i="2"/>
  <c r="B28" i="2"/>
  <c r="A28" i="2"/>
  <c r="H27" i="2"/>
  <c r="B27" i="2"/>
  <c r="D27" i="2"/>
  <c r="A27" i="2"/>
  <c r="H151" i="2"/>
  <c r="D151" i="2"/>
  <c r="B151" i="2"/>
  <c r="A151" i="2"/>
  <c r="H150" i="2"/>
  <c r="B150" i="2"/>
  <c r="D150" i="2"/>
  <c r="A150" i="2"/>
  <c r="H149" i="2"/>
  <c r="D149" i="2"/>
  <c r="B149" i="2"/>
  <c r="A149" i="2"/>
  <c r="H26" i="2"/>
  <c r="B26" i="2"/>
  <c r="D26" i="2"/>
  <c r="A26" i="2"/>
  <c r="H148" i="2"/>
  <c r="D148" i="2"/>
  <c r="B148" i="2"/>
  <c r="A148" i="2"/>
  <c r="H147" i="2"/>
  <c r="B147" i="2"/>
  <c r="D147" i="2"/>
  <c r="A147" i="2"/>
  <c r="H146" i="2"/>
  <c r="D146" i="2"/>
  <c r="B146" i="2"/>
  <c r="A146" i="2"/>
  <c r="H25" i="2"/>
  <c r="B25" i="2"/>
  <c r="D25" i="2"/>
  <c r="A25" i="2"/>
  <c r="H24" i="2"/>
  <c r="D24" i="2"/>
  <c r="B24" i="2"/>
  <c r="A24" i="2"/>
  <c r="H145" i="2"/>
  <c r="B145" i="2"/>
  <c r="D145" i="2"/>
  <c r="A145" i="2"/>
  <c r="H144" i="2"/>
  <c r="D144" i="2"/>
  <c r="B144" i="2"/>
  <c r="A144" i="2"/>
  <c r="H23" i="2"/>
  <c r="B23" i="2"/>
  <c r="D23" i="2"/>
  <c r="A23" i="2"/>
  <c r="H22" i="2"/>
  <c r="D22" i="2"/>
  <c r="B22" i="2"/>
  <c r="A22" i="2"/>
  <c r="H21" i="2"/>
  <c r="B21" i="2"/>
  <c r="D21" i="2"/>
  <c r="A21" i="2"/>
  <c r="H20" i="2"/>
  <c r="D20" i="2"/>
  <c r="B20" i="2"/>
  <c r="A20" i="2"/>
  <c r="H19" i="2"/>
  <c r="B19" i="2"/>
  <c r="D19" i="2"/>
  <c r="A19" i="2"/>
  <c r="H18" i="2"/>
  <c r="D18" i="2"/>
  <c r="B18" i="2"/>
  <c r="A18" i="2"/>
  <c r="H17" i="2"/>
  <c r="B17" i="2"/>
  <c r="D17" i="2"/>
  <c r="A17" i="2"/>
  <c r="H16" i="2"/>
  <c r="D16" i="2"/>
  <c r="B16" i="2"/>
  <c r="A16" i="2"/>
  <c r="H15" i="2"/>
  <c r="B15" i="2"/>
  <c r="D15" i="2"/>
  <c r="A15" i="2"/>
  <c r="H143" i="2"/>
  <c r="D143" i="2"/>
  <c r="B143" i="2"/>
  <c r="A143" i="2"/>
  <c r="H142" i="2"/>
  <c r="B142" i="2"/>
  <c r="D142" i="2"/>
  <c r="A142" i="2"/>
  <c r="H141" i="2"/>
  <c r="D141" i="2"/>
  <c r="B141" i="2"/>
  <c r="A141" i="2"/>
  <c r="H14" i="2"/>
  <c r="B14" i="2"/>
  <c r="D14" i="2"/>
  <c r="A14" i="2"/>
  <c r="H140" i="2"/>
  <c r="D140" i="2"/>
  <c r="B140" i="2"/>
  <c r="A140" i="2"/>
  <c r="H13" i="2"/>
  <c r="B13" i="2"/>
  <c r="D13" i="2"/>
  <c r="A13" i="2"/>
  <c r="H12" i="2"/>
  <c r="D12" i="2"/>
  <c r="B12" i="2"/>
  <c r="A12" i="2"/>
  <c r="H11" i="2"/>
  <c r="B11" i="2"/>
  <c r="D11" i="2"/>
  <c r="A11" i="2"/>
  <c r="H139" i="2"/>
  <c r="D139" i="2"/>
  <c r="B139" i="2"/>
  <c r="A139" i="2"/>
  <c r="H138" i="2"/>
  <c r="B138" i="2"/>
  <c r="D138" i="2"/>
  <c r="A138" i="2"/>
  <c r="H137" i="2"/>
  <c r="D137" i="2"/>
  <c r="B137" i="2"/>
  <c r="A137" i="2"/>
  <c r="H136" i="2"/>
  <c r="B136" i="2"/>
  <c r="D136" i="2"/>
  <c r="A136" i="2"/>
  <c r="H135" i="2"/>
  <c r="D135" i="2"/>
  <c r="B135" i="2"/>
  <c r="A135" i="2"/>
  <c r="H134" i="2"/>
  <c r="B134" i="2"/>
  <c r="D134" i="2"/>
  <c r="A134" i="2"/>
  <c r="H133" i="2"/>
  <c r="D133" i="2"/>
  <c r="B133" i="2"/>
  <c r="A133" i="2"/>
  <c r="H132" i="2"/>
  <c r="B132" i="2"/>
  <c r="D132" i="2"/>
  <c r="A132" i="2"/>
  <c r="H131" i="2"/>
  <c r="D131" i="2"/>
  <c r="B131" i="2"/>
  <c r="A131" i="2"/>
  <c r="H130" i="2"/>
  <c r="B130" i="2"/>
  <c r="D130" i="2"/>
  <c r="A130" i="2"/>
  <c r="H129" i="2"/>
  <c r="D129" i="2"/>
  <c r="B129" i="2"/>
  <c r="A129" i="2"/>
  <c r="H128" i="2"/>
  <c r="B128" i="2"/>
  <c r="D128" i="2"/>
  <c r="A128" i="2"/>
  <c r="H127" i="2"/>
  <c r="F127" i="2"/>
  <c r="D127" i="2"/>
  <c r="B127" i="2"/>
  <c r="A127" i="2"/>
  <c r="H126" i="2"/>
  <c r="B126" i="2"/>
  <c r="F126" i="2"/>
  <c r="D126" i="2"/>
  <c r="A126" i="2"/>
  <c r="H125" i="2"/>
  <c r="F125" i="2"/>
  <c r="D125" i="2"/>
  <c r="B125" i="2"/>
  <c r="A125" i="2"/>
  <c r="H124" i="2"/>
  <c r="F124" i="2"/>
  <c r="D124" i="2"/>
  <c r="B124" i="2"/>
  <c r="A124" i="2"/>
  <c r="H123" i="2"/>
  <c r="B123" i="2"/>
  <c r="F123" i="2"/>
  <c r="D123" i="2"/>
  <c r="A123" i="2"/>
  <c r="H122" i="2"/>
  <c r="B122" i="2"/>
  <c r="D122" i="2"/>
  <c r="A122" i="2"/>
  <c r="H121" i="2"/>
  <c r="B121" i="2"/>
  <c r="D121" i="2"/>
  <c r="A121" i="2"/>
  <c r="H120" i="2"/>
  <c r="B120" i="2"/>
  <c r="D120" i="2"/>
  <c r="A120" i="2"/>
  <c r="H119" i="2"/>
  <c r="B119" i="2"/>
  <c r="D119" i="2"/>
  <c r="A119" i="2"/>
  <c r="H118" i="2"/>
  <c r="D118" i="2"/>
  <c r="B118" i="2"/>
  <c r="A118" i="2"/>
  <c r="H117" i="2"/>
  <c r="B117" i="2"/>
  <c r="D117" i="2"/>
  <c r="A117" i="2"/>
  <c r="H116" i="2"/>
  <c r="B116" i="2"/>
  <c r="D116" i="2"/>
  <c r="A116" i="2"/>
  <c r="H115" i="2"/>
  <c r="B115" i="2"/>
  <c r="D115" i="2"/>
  <c r="A115" i="2"/>
  <c r="H114" i="2"/>
  <c r="D114" i="2"/>
  <c r="B114" i="2"/>
  <c r="A114" i="2"/>
  <c r="H113" i="2"/>
  <c r="B113" i="2"/>
  <c r="D113" i="2"/>
  <c r="A113" i="2"/>
  <c r="H112" i="2"/>
  <c r="D112" i="2"/>
  <c r="B112" i="2"/>
  <c r="A112" i="2"/>
  <c r="H111" i="2"/>
  <c r="B111" i="2"/>
  <c r="D111" i="2"/>
  <c r="A111" i="2"/>
  <c r="H110" i="2"/>
  <c r="D110" i="2"/>
  <c r="B110" i="2"/>
  <c r="A110" i="2"/>
  <c r="H109" i="2"/>
  <c r="B109" i="2"/>
  <c r="D109" i="2"/>
  <c r="A109" i="2"/>
  <c r="H108" i="2"/>
  <c r="D108" i="2"/>
  <c r="B108" i="2"/>
  <c r="A108" i="2"/>
  <c r="H107" i="2"/>
  <c r="B107" i="2"/>
  <c r="D107" i="2"/>
  <c r="A107" i="2"/>
  <c r="H106" i="2"/>
  <c r="B106" i="2"/>
  <c r="D106" i="2"/>
  <c r="A106" i="2"/>
  <c r="H105" i="2"/>
  <c r="B105" i="2"/>
  <c r="D105" i="2"/>
  <c r="A105" i="2"/>
  <c r="H104" i="2"/>
  <c r="B104" i="2"/>
  <c r="D104" i="2"/>
  <c r="A104" i="2"/>
  <c r="H103" i="2"/>
  <c r="D103" i="2"/>
  <c r="B103" i="2"/>
  <c r="A103" i="2"/>
  <c r="H102" i="2"/>
  <c r="B102" i="2"/>
  <c r="D102" i="2"/>
  <c r="A102" i="2"/>
  <c r="H101" i="2"/>
  <c r="D101" i="2"/>
  <c r="B101" i="2"/>
  <c r="A101" i="2"/>
  <c r="H100" i="2"/>
  <c r="B100" i="2"/>
  <c r="D100" i="2"/>
  <c r="A100" i="2"/>
  <c r="H99" i="2"/>
  <c r="D99" i="2"/>
  <c r="B99" i="2"/>
  <c r="A99" i="2"/>
  <c r="H98" i="2"/>
  <c r="B98" i="2"/>
  <c r="D98" i="2"/>
  <c r="A98" i="2"/>
  <c r="H97" i="2"/>
  <c r="D97" i="2"/>
  <c r="B97" i="2"/>
  <c r="A97" i="2"/>
  <c r="H96" i="2"/>
  <c r="B96" i="2"/>
  <c r="D96" i="2"/>
  <c r="A96" i="2"/>
  <c r="H95" i="2"/>
  <c r="D95" i="2"/>
  <c r="B95" i="2"/>
  <c r="A95" i="2"/>
  <c r="H94" i="2"/>
  <c r="B94" i="2"/>
  <c r="D94" i="2"/>
  <c r="A94" i="2"/>
  <c r="H93" i="2"/>
  <c r="D93" i="2"/>
  <c r="B93" i="2"/>
  <c r="A93" i="2"/>
  <c r="H92" i="2"/>
  <c r="B92" i="2"/>
  <c r="D92" i="2"/>
  <c r="A92" i="2"/>
  <c r="H91" i="2"/>
  <c r="D91" i="2"/>
  <c r="B91" i="2"/>
  <c r="A91" i="2"/>
  <c r="H90" i="2"/>
  <c r="B90" i="2"/>
  <c r="D90" i="2"/>
  <c r="A90" i="2"/>
  <c r="H89" i="2"/>
  <c r="D89" i="2"/>
  <c r="B89" i="2"/>
  <c r="A89" i="2"/>
  <c r="H88" i="2"/>
  <c r="B88" i="2"/>
  <c r="D88" i="2"/>
  <c r="A88" i="2"/>
  <c r="H87" i="2"/>
  <c r="D87" i="2"/>
  <c r="B87" i="2"/>
  <c r="A87" i="2"/>
  <c r="H86" i="2"/>
  <c r="B86" i="2"/>
  <c r="D86" i="2"/>
  <c r="A86" i="2"/>
  <c r="H85" i="2"/>
  <c r="D85" i="2"/>
  <c r="B85" i="2"/>
  <c r="A85" i="2"/>
  <c r="H84" i="2"/>
  <c r="B84" i="2"/>
  <c r="D84" i="2"/>
  <c r="A84" i="2"/>
  <c r="H83" i="2"/>
  <c r="D83" i="2"/>
  <c r="B83" i="2"/>
  <c r="A83" i="2"/>
  <c r="H82" i="2"/>
  <c r="B82" i="2"/>
  <c r="D82" i="2"/>
  <c r="A82" i="2"/>
  <c r="H81" i="2"/>
  <c r="D81" i="2"/>
  <c r="B81" i="2"/>
  <c r="A81" i="2"/>
  <c r="H80" i="2"/>
  <c r="B80" i="2"/>
  <c r="D80" i="2"/>
  <c r="A80" i="2"/>
  <c r="H79" i="2"/>
  <c r="D79" i="2"/>
  <c r="B79" i="2"/>
  <c r="A79" i="2"/>
  <c r="H78" i="2"/>
  <c r="B78" i="2"/>
  <c r="D78" i="2"/>
  <c r="A78" i="2"/>
  <c r="H77" i="2"/>
  <c r="D77" i="2"/>
  <c r="B77" i="2"/>
  <c r="A77" i="2"/>
  <c r="H76" i="2"/>
  <c r="B76" i="2"/>
  <c r="D76" i="2"/>
  <c r="A76" i="2"/>
  <c r="H75" i="2"/>
  <c r="D75" i="2"/>
  <c r="B75" i="2"/>
  <c r="A75" i="2"/>
  <c r="H74" i="2"/>
  <c r="B74" i="2"/>
  <c r="D74" i="2"/>
  <c r="A74" i="2"/>
  <c r="H73" i="2"/>
  <c r="D73" i="2"/>
  <c r="B73" i="2"/>
  <c r="A73" i="2"/>
  <c r="H72" i="2"/>
  <c r="B72" i="2"/>
  <c r="D72" i="2"/>
  <c r="A72" i="2"/>
  <c r="H71" i="2"/>
  <c r="D71" i="2"/>
  <c r="B71" i="2"/>
  <c r="A71" i="2"/>
  <c r="H70" i="2"/>
  <c r="B70" i="2"/>
  <c r="D70" i="2"/>
  <c r="A70" i="2"/>
  <c r="H69" i="2"/>
  <c r="D69" i="2"/>
  <c r="B69" i="2"/>
  <c r="A69" i="2"/>
  <c r="H68" i="2"/>
  <c r="B68" i="2"/>
  <c r="D68" i="2"/>
  <c r="A68" i="2"/>
  <c r="H67" i="2"/>
  <c r="D67" i="2"/>
  <c r="B67" i="2"/>
  <c r="A67" i="2"/>
  <c r="H66" i="2"/>
  <c r="B66" i="2"/>
  <c r="D66" i="2"/>
  <c r="A66" i="2"/>
  <c r="H65" i="2"/>
  <c r="D65" i="2"/>
  <c r="B65" i="2"/>
  <c r="A65" i="2"/>
  <c r="H64" i="2"/>
  <c r="B64" i="2"/>
  <c r="D64" i="2"/>
  <c r="A64" i="2"/>
  <c r="H63" i="2"/>
  <c r="D63" i="2"/>
  <c r="B63" i="2"/>
  <c r="A63" i="2"/>
  <c r="H62" i="2"/>
  <c r="B62" i="2"/>
  <c r="D62" i="2"/>
  <c r="A62" i="2"/>
  <c r="H61" i="2"/>
  <c r="D61" i="2"/>
  <c r="B61" i="2"/>
  <c r="A61" i="2"/>
  <c r="H60" i="2"/>
  <c r="B60" i="2"/>
  <c r="D60" i="2"/>
  <c r="A60" i="2"/>
  <c r="H59" i="2"/>
  <c r="D59" i="2"/>
  <c r="B59" i="2"/>
  <c r="A59" i="2"/>
  <c r="H58" i="2"/>
  <c r="B58" i="2"/>
  <c r="D58" i="2"/>
  <c r="A58" i="2"/>
  <c r="H57" i="2"/>
  <c r="D57" i="2"/>
  <c r="B57" i="2"/>
  <c r="A57" i="2"/>
  <c r="H56" i="2"/>
  <c r="B56" i="2"/>
  <c r="D56" i="2"/>
  <c r="A56" i="2"/>
  <c r="C7" i="1"/>
  <c r="E215" i="1" s="1"/>
  <c r="F215" i="1" s="1"/>
  <c r="G215" i="1" s="1"/>
  <c r="C8" i="1"/>
  <c r="C14" i="1"/>
  <c r="D14" i="1"/>
  <c r="D13" i="1"/>
  <c r="Q189" i="1"/>
  <c r="Q190" i="1"/>
  <c r="Q187" i="1"/>
  <c r="Q186" i="1"/>
  <c r="Q173" i="1"/>
  <c r="Q174" i="1"/>
  <c r="Q175" i="1"/>
  <c r="Q176" i="1"/>
  <c r="Q177" i="1"/>
  <c r="Q178" i="1"/>
  <c r="Q179" i="1"/>
  <c r="Q180" i="1"/>
  <c r="Q183" i="1"/>
  <c r="Q184" i="1"/>
  <c r="Q185" i="1"/>
  <c r="Q106" i="1"/>
  <c r="Q107" i="1"/>
  <c r="Q109" i="1"/>
  <c r="Q113" i="1"/>
  <c r="Q114" i="1"/>
  <c r="Q115" i="1"/>
  <c r="Q116" i="1"/>
  <c r="Q117" i="1"/>
  <c r="Q118" i="1"/>
  <c r="Q119" i="1"/>
  <c r="Q120" i="1"/>
  <c r="Q121" i="1"/>
  <c r="Q122" i="1"/>
  <c r="Q124" i="1"/>
  <c r="Q126" i="1"/>
  <c r="Q127" i="1"/>
  <c r="Q131" i="1"/>
  <c r="Q135" i="1"/>
  <c r="Q136" i="1"/>
  <c r="Q139" i="1"/>
  <c r="Q140" i="1"/>
  <c r="Q141" i="1"/>
  <c r="Q142" i="1"/>
  <c r="Q143" i="1"/>
  <c r="Q144" i="1"/>
  <c r="Q146" i="1"/>
  <c r="Q157" i="1"/>
  <c r="Q158" i="1"/>
  <c r="Q159" i="1"/>
  <c r="Q160" i="1"/>
  <c r="Q164" i="1"/>
  <c r="Q181" i="1"/>
  <c r="E12" i="1"/>
  <c r="C17" i="1"/>
  <c r="Q105" i="1"/>
  <c r="E22" i="1"/>
  <c r="E40" i="1"/>
  <c r="F40" i="1" s="1"/>
  <c r="G40" i="1" s="1"/>
  <c r="R40" i="1" s="1"/>
  <c r="E84" i="1"/>
  <c r="F84" i="1" s="1"/>
  <c r="G84" i="1" s="1"/>
  <c r="N84" i="1" s="1"/>
  <c r="E43" i="1"/>
  <c r="F43" i="1" s="1"/>
  <c r="G43" i="1" s="1"/>
  <c r="E78" i="1"/>
  <c r="E59" i="1"/>
  <c r="E85" i="1"/>
  <c r="E101" i="1"/>
  <c r="E75" i="2"/>
  <c r="E201" i="1"/>
  <c r="F201" i="1" s="1"/>
  <c r="G201" i="1" s="1"/>
  <c r="S201" i="1" s="1"/>
  <c r="E197" i="1"/>
  <c r="F197" i="1" s="1"/>
  <c r="G197" i="1" s="1"/>
  <c r="N221" i="1" l="1"/>
  <c r="R221" i="1"/>
  <c r="N220" i="1"/>
  <c r="R220" i="1"/>
  <c r="E218" i="1"/>
  <c r="F218" i="1" s="1"/>
  <c r="G218" i="1" s="1"/>
  <c r="E217" i="1"/>
  <c r="F217" i="1" s="1"/>
  <c r="G217" i="1" s="1"/>
  <c r="R217" i="1" s="1"/>
  <c r="E214" i="1"/>
  <c r="F214" i="1" s="1"/>
  <c r="G214" i="1" s="1"/>
  <c r="E216" i="1"/>
  <c r="F216" i="1" s="1"/>
  <c r="G216" i="1" s="1"/>
  <c r="R216" i="1" s="1"/>
  <c r="E219" i="1"/>
  <c r="F219" i="1" s="1"/>
  <c r="G219" i="1" s="1"/>
  <c r="N219" i="1" s="1"/>
  <c r="N218" i="1"/>
  <c r="S218" i="1"/>
  <c r="N217" i="1"/>
  <c r="N216" i="1"/>
  <c r="N215" i="1"/>
  <c r="R215" i="1"/>
  <c r="R219" i="1"/>
  <c r="N214" i="1"/>
  <c r="S214" i="1"/>
  <c r="F101" i="1"/>
  <c r="G101" i="1" s="1"/>
  <c r="R101" i="1" s="1"/>
  <c r="E136" i="2"/>
  <c r="E113" i="2"/>
  <c r="F78" i="1"/>
  <c r="E206" i="1"/>
  <c r="F206" i="1" s="1"/>
  <c r="G206" i="1" s="1"/>
  <c r="E193" i="1"/>
  <c r="F193" i="1" s="1"/>
  <c r="G193" i="1" s="1"/>
  <c r="S193" i="1" s="1"/>
  <c r="E30" i="1"/>
  <c r="F30" i="1" s="1"/>
  <c r="G30" i="1" s="1"/>
  <c r="E73" i="1"/>
  <c r="E125" i="1"/>
  <c r="E170" i="1"/>
  <c r="E141" i="1"/>
  <c r="E184" i="1"/>
  <c r="E174" i="1"/>
  <c r="E38" i="1"/>
  <c r="E86" i="1"/>
  <c r="F86" i="1" s="1"/>
  <c r="G86" i="1" s="1"/>
  <c r="R86" i="1" s="1"/>
  <c r="E128" i="1"/>
  <c r="E155" i="1"/>
  <c r="E65" i="1"/>
  <c r="F65" i="1" s="1"/>
  <c r="G65" i="1" s="1"/>
  <c r="E178" i="1"/>
  <c r="E45" i="1"/>
  <c r="E80" i="2" s="1"/>
  <c r="E50" i="1"/>
  <c r="E83" i="1"/>
  <c r="E118" i="2" s="1"/>
  <c r="E130" i="1"/>
  <c r="F130" i="1" s="1"/>
  <c r="G130" i="1" s="1"/>
  <c r="N130" i="1" s="1"/>
  <c r="E191" i="1"/>
  <c r="E158" i="1"/>
  <c r="E88" i="1"/>
  <c r="F88" i="1" s="1"/>
  <c r="G88" i="1" s="1"/>
  <c r="R88" i="1" s="1"/>
  <c r="E120" i="1"/>
  <c r="E114" i="1"/>
  <c r="E200" i="1"/>
  <c r="F200" i="1" s="1"/>
  <c r="G200" i="1" s="1"/>
  <c r="S200" i="1" s="1"/>
  <c r="E196" i="1"/>
  <c r="F196" i="1" s="1"/>
  <c r="G196" i="1" s="1"/>
  <c r="N196" i="1" s="1"/>
  <c r="E195" i="1"/>
  <c r="F195" i="1" s="1"/>
  <c r="G195" i="1" s="1"/>
  <c r="S195" i="1" s="1"/>
  <c r="E199" i="1"/>
  <c r="F199" i="1" s="1"/>
  <c r="G199" i="1" s="1"/>
  <c r="E56" i="1"/>
  <c r="E44" i="1"/>
  <c r="E42" i="1"/>
  <c r="E76" i="1"/>
  <c r="E182" i="1"/>
  <c r="F182" i="1" s="1"/>
  <c r="G182" i="1" s="1"/>
  <c r="S182" i="1" s="1"/>
  <c r="E143" i="1"/>
  <c r="E33" i="2" s="1"/>
  <c r="E189" i="1"/>
  <c r="F189" i="1" s="1"/>
  <c r="G189" i="1" s="1"/>
  <c r="R189" i="1" s="1"/>
  <c r="E58" i="1"/>
  <c r="E93" i="2" s="1"/>
  <c r="E89" i="1"/>
  <c r="E133" i="1"/>
  <c r="E162" i="1"/>
  <c r="E34" i="1"/>
  <c r="E68" i="1"/>
  <c r="E63" i="1"/>
  <c r="E52" i="1"/>
  <c r="E90" i="1"/>
  <c r="E134" i="1"/>
  <c r="E113" i="1"/>
  <c r="E160" i="1"/>
  <c r="E109" i="1"/>
  <c r="E146" i="1"/>
  <c r="E70" i="1"/>
  <c r="E91" i="1"/>
  <c r="E103" i="1"/>
  <c r="E161" i="1"/>
  <c r="E33" i="1"/>
  <c r="E183" i="1"/>
  <c r="E203" i="1"/>
  <c r="F203" i="1" s="1"/>
  <c r="G203" i="1" s="1"/>
  <c r="E97" i="1"/>
  <c r="E187" i="1"/>
  <c r="E188" i="1"/>
  <c r="F188" i="1" s="1"/>
  <c r="G188" i="1" s="1"/>
  <c r="E156" i="1"/>
  <c r="E48" i="1"/>
  <c r="F48" i="1" s="1"/>
  <c r="G48" i="1" s="1"/>
  <c r="E53" i="1"/>
  <c r="F53" i="1" s="1"/>
  <c r="G53" i="1" s="1"/>
  <c r="N53" i="1" s="1"/>
  <c r="E79" i="1"/>
  <c r="E132" i="1"/>
  <c r="E106" i="1"/>
  <c r="E157" i="1"/>
  <c r="E105" i="1"/>
  <c r="E185" i="1"/>
  <c r="E71" i="1"/>
  <c r="E93" i="1"/>
  <c r="E138" i="1"/>
  <c r="E107" i="1"/>
  <c r="E186" i="1"/>
  <c r="E61" i="1"/>
  <c r="E94" i="1"/>
  <c r="E149" i="1"/>
  <c r="E157" i="2" s="1"/>
  <c r="E119" i="1"/>
  <c r="F119" i="1" s="1"/>
  <c r="G119" i="1" s="1"/>
  <c r="R119" i="1" s="1"/>
  <c r="E175" i="1"/>
  <c r="E181" i="1"/>
  <c r="E75" i="1"/>
  <c r="E111" i="1"/>
  <c r="E165" i="1"/>
  <c r="E27" i="1"/>
  <c r="E205" i="1"/>
  <c r="F205" i="1" s="1"/>
  <c r="G205" i="1" s="1"/>
  <c r="E194" i="1"/>
  <c r="F194" i="1" s="1"/>
  <c r="G194" i="1" s="1"/>
  <c r="E60" i="1"/>
  <c r="E72" i="1"/>
  <c r="E108" i="1"/>
  <c r="E168" i="1"/>
  <c r="E82" i="1"/>
  <c r="E147" i="1"/>
  <c r="F147" i="1" s="1"/>
  <c r="G147" i="1" s="1"/>
  <c r="R147" i="1" s="1"/>
  <c r="E139" i="1"/>
  <c r="E102" i="1"/>
  <c r="E41" i="1"/>
  <c r="E150" i="1"/>
  <c r="E64" i="1"/>
  <c r="E49" i="1"/>
  <c r="E87" i="1"/>
  <c r="E159" i="1"/>
  <c r="E115" i="1"/>
  <c r="E96" i="1"/>
  <c r="E167" i="1"/>
  <c r="E170" i="2" s="1"/>
  <c r="E47" i="1"/>
  <c r="E29" i="1"/>
  <c r="F29" i="1" s="1"/>
  <c r="G29" i="1" s="1"/>
  <c r="N29" i="1" s="1"/>
  <c r="E67" i="1"/>
  <c r="E98" i="1"/>
  <c r="E154" i="1"/>
  <c r="E162" i="2" s="1"/>
  <c r="E135" i="1"/>
  <c r="E177" i="1"/>
  <c r="F177" i="1" s="1"/>
  <c r="G177" i="1" s="1"/>
  <c r="L177" i="1" s="1"/>
  <c r="E118" i="1"/>
  <c r="E24" i="1"/>
  <c r="E80" i="1"/>
  <c r="E95" i="1"/>
  <c r="E129" i="1"/>
  <c r="E127" i="1"/>
  <c r="E46" i="1"/>
  <c r="E151" i="1"/>
  <c r="F151" i="1" s="1"/>
  <c r="G151" i="1" s="1"/>
  <c r="N151" i="1" s="1"/>
  <c r="E140" i="1"/>
  <c r="E99" i="1"/>
  <c r="E104" i="1"/>
  <c r="E139" i="2" s="1"/>
  <c r="E122" i="1"/>
  <c r="E51" i="1"/>
  <c r="E92" i="1"/>
  <c r="E145" i="1"/>
  <c r="E116" i="1"/>
  <c r="F116" i="1" s="1"/>
  <c r="G116" i="1" s="1"/>
  <c r="E121" i="1"/>
  <c r="E28" i="1"/>
  <c r="E77" i="1"/>
  <c r="E171" i="1"/>
  <c r="E117" i="1"/>
  <c r="E21" i="1"/>
  <c r="E39" i="1"/>
  <c r="E163" i="1"/>
  <c r="E180" i="1"/>
  <c r="E35" i="1"/>
  <c r="F35" i="1" s="1"/>
  <c r="G35" i="1" s="1"/>
  <c r="N35" i="1" s="1"/>
  <c r="E137" i="1"/>
  <c r="E169" i="1"/>
  <c r="E55" i="1"/>
  <c r="E81" i="1"/>
  <c r="E37" i="1"/>
  <c r="E57" i="1"/>
  <c r="E25" i="1"/>
  <c r="E176" i="1"/>
  <c r="F176" i="1" s="1"/>
  <c r="G176" i="1" s="1"/>
  <c r="L176" i="1" s="1"/>
  <c r="E26" i="1"/>
  <c r="E142" i="1"/>
  <c r="E66" i="1"/>
  <c r="E192" i="1"/>
  <c r="F192" i="1" s="1"/>
  <c r="G192" i="1" s="1"/>
  <c r="S192" i="1" s="1"/>
  <c r="E126" i="1"/>
  <c r="E164" i="1"/>
  <c r="E131" i="1"/>
  <c r="E36" i="1"/>
  <c r="E100" i="1"/>
  <c r="E148" i="1"/>
  <c r="E31" i="1"/>
  <c r="E54" i="1"/>
  <c r="E204" i="1"/>
  <c r="F204" i="1" s="1"/>
  <c r="G204" i="1" s="1"/>
  <c r="S204" i="1" s="1"/>
  <c r="E62" i="1"/>
  <c r="E23" i="1"/>
  <c r="E74" i="1"/>
  <c r="E109" i="2" s="1"/>
  <c r="E124" i="1"/>
  <c r="F124" i="1" s="1"/>
  <c r="G124" i="1" s="1"/>
  <c r="S124" i="1" s="1"/>
  <c r="E136" i="1"/>
  <c r="E179" i="1"/>
  <c r="E47" i="2" s="1"/>
  <c r="F22" i="1"/>
  <c r="G22" i="1" s="1"/>
  <c r="E57" i="2"/>
  <c r="E202" i="1"/>
  <c r="F202" i="1" s="1"/>
  <c r="G202" i="1" s="1"/>
  <c r="S202" i="1" s="1"/>
  <c r="G78" i="1"/>
  <c r="N78" i="1" s="1"/>
  <c r="E190" i="1"/>
  <c r="F59" i="1"/>
  <c r="G59" i="1" s="1"/>
  <c r="E94" i="2"/>
  <c r="E173" i="1"/>
  <c r="E144" i="1"/>
  <c r="E32" i="1"/>
  <c r="E166" i="1"/>
  <c r="F85" i="1"/>
  <c r="G85" i="1" s="1"/>
  <c r="N85" i="1" s="1"/>
  <c r="E120" i="2"/>
  <c r="E172" i="1"/>
  <c r="E152" i="1"/>
  <c r="E112" i="1"/>
  <c r="E153" i="1"/>
  <c r="E123" i="1"/>
  <c r="E110" i="1"/>
  <c r="E69" i="1"/>
  <c r="E104" i="2" s="1"/>
  <c r="E13" i="1"/>
  <c r="N204" i="1"/>
  <c r="R177" i="1"/>
  <c r="R43" i="1"/>
  <c r="N43" i="1"/>
  <c r="E209" i="1"/>
  <c r="F209" i="1" s="1"/>
  <c r="G209" i="1" s="1"/>
  <c r="N209" i="1" s="1"/>
  <c r="E119" i="2"/>
  <c r="E45" i="2"/>
  <c r="E70" i="2"/>
  <c r="E212" i="1"/>
  <c r="F212" i="1" s="1"/>
  <c r="G212" i="1" s="1"/>
  <c r="N212" i="1" s="1"/>
  <c r="E208" i="1"/>
  <c r="F208" i="1" s="1"/>
  <c r="G208" i="1" s="1"/>
  <c r="R208" i="1" s="1"/>
  <c r="F149" i="1"/>
  <c r="G149" i="1" s="1"/>
  <c r="S149" i="1" s="1"/>
  <c r="E78" i="2"/>
  <c r="E123" i="2"/>
  <c r="E213" i="1"/>
  <c r="F213" i="1" s="1"/>
  <c r="G213" i="1" s="1"/>
  <c r="E211" i="1"/>
  <c r="F211" i="1" s="1"/>
  <c r="G211" i="1" s="1"/>
  <c r="E207" i="1"/>
  <c r="F207" i="1" s="1"/>
  <c r="G207" i="1" s="1"/>
  <c r="N207" i="1" s="1"/>
  <c r="N101" i="1"/>
  <c r="E159" i="2"/>
  <c r="E88" i="2"/>
  <c r="N200" i="1"/>
  <c r="E198" i="1"/>
  <c r="F198" i="1" s="1"/>
  <c r="G198" i="1" s="1"/>
  <c r="S198" i="1" s="1"/>
  <c r="E210" i="1"/>
  <c r="F210" i="1" s="1"/>
  <c r="G210" i="1" s="1"/>
  <c r="N210" i="1" s="1"/>
  <c r="N197" i="1"/>
  <c r="S197" i="1"/>
  <c r="N199" i="1"/>
  <c r="S199" i="1"/>
  <c r="N205" i="1"/>
  <c r="S205" i="1"/>
  <c r="N194" i="1"/>
  <c r="S194" i="1"/>
  <c r="E49" i="2"/>
  <c r="F181" i="1"/>
  <c r="G181" i="1" s="1"/>
  <c r="E100" i="2"/>
  <c r="E17" i="2"/>
  <c r="F115" i="1"/>
  <c r="G115" i="1" s="1"/>
  <c r="F171" i="1"/>
  <c r="G171" i="1" s="1"/>
  <c r="E174" i="2"/>
  <c r="E173" i="2"/>
  <c r="F170" i="1"/>
  <c r="G170" i="1" s="1"/>
  <c r="E28" i="2"/>
  <c r="F136" i="1"/>
  <c r="G136" i="1" s="1"/>
  <c r="J119" i="1"/>
  <c r="S48" i="1"/>
  <c r="N48" i="1"/>
  <c r="F69" i="1"/>
  <c r="G69" i="1" s="1"/>
  <c r="R84" i="1"/>
  <c r="E20" i="2"/>
  <c r="E150" i="2"/>
  <c r="F133" i="1"/>
  <c r="G133" i="1" s="1"/>
  <c r="N201" i="1"/>
  <c r="S53" i="1"/>
  <c r="E96" i="2"/>
  <c r="F61" i="1"/>
  <c r="G61" i="1" s="1"/>
  <c r="N40" i="1"/>
  <c r="N198" i="1"/>
  <c r="E151" i="2"/>
  <c r="F134" i="1"/>
  <c r="G134" i="1" s="1"/>
  <c r="F45" i="1"/>
  <c r="G45" i="1" s="1"/>
  <c r="E160" i="2"/>
  <c r="F152" i="1"/>
  <c r="G152" i="1" s="1"/>
  <c r="F83" i="1"/>
  <c r="G83" i="1" s="1"/>
  <c r="F58" i="1"/>
  <c r="G58" i="1" s="1"/>
  <c r="E83" i="2"/>
  <c r="R212" i="1"/>
  <c r="N206" i="1"/>
  <c r="R206" i="1"/>
  <c r="N211" i="1"/>
  <c r="R211" i="1"/>
  <c r="R207" i="1"/>
  <c r="E155" i="2" l="1"/>
  <c r="N193" i="1"/>
  <c r="S151" i="1"/>
  <c r="N192" i="1"/>
  <c r="N149" i="1"/>
  <c r="F154" i="1"/>
  <c r="G154" i="1" s="1"/>
  <c r="R176" i="1"/>
  <c r="N189" i="1"/>
  <c r="E177" i="2"/>
  <c r="F143" i="1"/>
  <c r="G143" i="1" s="1"/>
  <c r="F167" i="1"/>
  <c r="G167" i="1" s="1"/>
  <c r="R85" i="1"/>
  <c r="S29" i="1"/>
  <c r="N88" i="1"/>
  <c r="J124" i="1"/>
  <c r="F179" i="1"/>
  <c r="G179" i="1" s="1"/>
  <c r="L179" i="1" s="1"/>
  <c r="E64" i="2"/>
  <c r="N22" i="1"/>
  <c r="R22" i="1"/>
  <c r="S59" i="1"/>
  <c r="N59" i="1"/>
  <c r="E121" i="2"/>
  <c r="E176" i="2"/>
  <c r="E144" i="2"/>
  <c r="F123" i="1"/>
  <c r="G123" i="1" s="1"/>
  <c r="E71" i="2"/>
  <c r="F36" i="1"/>
  <c r="G36" i="1" s="1"/>
  <c r="F122" i="1"/>
  <c r="G122" i="1" s="1"/>
  <c r="E23" i="2"/>
  <c r="F127" i="1"/>
  <c r="G127" i="1" s="1"/>
  <c r="E25" i="2"/>
  <c r="E38" i="2"/>
  <c r="F159" i="1"/>
  <c r="G159" i="1" s="1"/>
  <c r="F186" i="1"/>
  <c r="G186" i="1" s="1"/>
  <c r="E53" i="2"/>
  <c r="F106" i="1"/>
  <c r="G106" i="1" s="1"/>
  <c r="E12" i="2"/>
  <c r="F97" i="1"/>
  <c r="G97" i="1" s="1"/>
  <c r="E132" i="2"/>
  <c r="E105" i="2"/>
  <c r="F70" i="1"/>
  <c r="G70" i="1" s="1"/>
  <c r="E98" i="2"/>
  <c r="F63" i="1"/>
  <c r="G63" i="1" s="1"/>
  <c r="F191" i="1"/>
  <c r="G191" i="1" s="1"/>
  <c r="E178" i="2"/>
  <c r="F128" i="1"/>
  <c r="G128" i="1" s="1"/>
  <c r="E146" i="2"/>
  <c r="F73" i="1"/>
  <c r="G73" i="1" s="1"/>
  <c r="E108" i="2"/>
  <c r="F153" i="1"/>
  <c r="G153" i="1" s="1"/>
  <c r="E161" i="2"/>
  <c r="F166" i="1"/>
  <c r="G166" i="1" s="1"/>
  <c r="E169" i="2"/>
  <c r="F23" i="1"/>
  <c r="G23" i="1" s="1"/>
  <c r="E58" i="2"/>
  <c r="E26" i="2"/>
  <c r="F131" i="1"/>
  <c r="G131" i="1" s="1"/>
  <c r="F25" i="1"/>
  <c r="G25" i="1" s="1"/>
  <c r="E60" i="2"/>
  <c r="F180" i="1"/>
  <c r="G180" i="1" s="1"/>
  <c r="E48" i="2"/>
  <c r="F77" i="1"/>
  <c r="G77" i="1" s="1"/>
  <c r="E112" i="2"/>
  <c r="F129" i="1"/>
  <c r="G129" i="1" s="1"/>
  <c r="E147" i="2"/>
  <c r="F98" i="1"/>
  <c r="G98" i="1" s="1"/>
  <c r="E133" i="2"/>
  <c r="F87" i="1"/>
  <c r="G87" i="1" s="1"/>
  <c r="E122" i="2"/>
  <c r="F82" i="1"/>
  <c r="G82" i="1" s="1"/>
  <c r="E117" i="2"/>
  <c r="F75" i="1"/>
  <c r="G75" i="1" s="1"/>
  <c r="E110" i="2"/>
  <c r="F107" i="1"/>
  <c r="G107" i="1" s="1"/>
  <c r="E13" i="2"/>
  <c r="F132" i="1"/>
  <c r="G132" i="1" s="1"/>
  <c r="E149" i="2"/>
  <c r="N203" i="1"/>
  <c r="S203" i="1"/>
  <c r="F146" i="1"/>
  <c r="G146" i="1" s="1"/>
  <c r="E35" i="2"/>
  <c r="F68" i="1"/>
  <c r="G68" i="1" s="1"/>
  <c r="E103" i="2"/>
  <c r="N86" i="1"/>
  <c r="E148" i="2"/>
  <c r="F32" i="1"/>
  <c r="G32" i="1" s="1"/>
  <c r="E67" i="2"/>
  <c r="F62" i="1"/>
  <c r="G62" i="1" s="1"/>
  <c r="E97" i="2"/>
  <c r="F164" i="1"/>
  <c r="G164" i="1" s="1"/>
  <c r="E40" i="2"/>
  <c r="E92" i="2"/>
  <c r="F57" i="1"/>
  <c r="G57" i="1" s="1"/>
  <c r="F163" i="1"/>
  <c r="G163" i="1" s="1"/>
  <c r="E167" i="2"/>
  <c r="F28" i="1"/>
  <c r="G28" i="1" s="1"/>
  <c r="E63" i="2"/>
  <c r="E130" i="2"/>
  <c r="F95" i="1"/>
  <c r="G95" i="1" s="1"/>
  <c r="E102" i="2"/>
  <c r="F67" i="1"/>
  <c r="G67" i="1" s="1"/>
  <c r="F49" i="1"/>
  <c r="G49" i="1" s="1"/>
  <c r="E84" i="2"/>
  <c r="E171" i="2"/>
  <c r="F168" i="1"/>
  <c r="G168" i="1" s="1"/>
  <c r="E153" i="2"/>
  <c r="F138" i="1"/>
  <c r="G138" i="1" s="1"/>
  <c r="F79" i="1"/>
  <c r="G79" i="1" s="1"/>
  <c r="E114" i="2"/>
  <c r="F109" i="1"/>
  <c r="G109" i="1" s="1"/>
  <c r="E14" i="2"/>
  <c r="F34" i="1"/>
  <c r="G34" i="1" s="1"/>
  <c r="E69" i="2"/>
  <c r="F76" i="1"/>
  <c r="G76" i="1" s="1"/>
  <c r="E111" i="2"/>
  <c r="E73" i="2"/>
  <c r="F38" i="1"/>
  <c r="G38" i="1" s="1"/>
  <c r="R210" i="1"/>
  <c r="S130" i="1"/>
  <c r="N147" i="1"/>
  <c r="F144" i="1"/>
  <c r="G144" i="1" s="1"/>
  <c r="E34" i="2"/>
  <c r="F126" i="1"/>
  <c r="G126" i="1" s="1"/>
  <c r="E24" i="2"/>
  <c r="F37" i="1"/>
  <c r="G37" i="1" s="1"/>
  <c r="E72" i="2"/>
  <c r="F121" i="1"/>
  <c r="G121" i="1" s="1"/>
  <c r="E22" i="2"/>
  <c r="E134" i="2"/>
  <c r="F99" i="1"/>
  <c r="G99" i="1" s="1"/>
  <c r="F80" i="1"/>
  <c r="G80" i="1" s="1"/>
  <c r="E115" i="2"/>
  <c r="E99" i="2"/>
  <c r="F64" i="1"/>
  <c r="G64" i="1" s="1"/>
  <c r="F108" i="1"/>
  <c r="G108" i="1" s="1"/>
  <c r="E140" i="2"/>
  <c r="F175" i="1"/>
  <c r="G175" i="1" s="1"/>
  <c r="E43" i="2"/>
  <c r="F93" i="1"/>
  <c r="G93" i="1" s="1"/>
  <c r="E128" i="2"/>
  <c r="F183" i="1"/>
  <c r="G183" i="1" s="1"/>
  <c r="E50" i="2"/>
  <c r="F160" i="1"/>
  <c r="G160" i="1" s="1"/>
  <c r="E39" i="2"/>
  <c r="E166" i="2"/>
  <c r="F162" i="1"/>
  <c r="G162" i="1" s="1"/>
  <c r="F42" i="1"/>
  <c r="G42" i="1" s="1"/>
  <c r="E77" i="2"/>
  <c r="F114" i="1"/>
  <c r="G114" i="1" s="1"/>
  <c r="E16" i="2"/>
  <c r="F50" i="1"/>
  <c r="G50" i="1" s="1"/>
  <c r="E85" i="2"/>
  <c r="E42" i="2"/>
  <c r="F174" i="1"/>
  <c r="G174" i="1" s="1"/>
  <c r="N202" i="1"/>
  <c r="F112" i="1"/>
  <c r="G112" i="1" s="1"/>
  <c r="E143" i="2"/>
  <c r="F173" i="1"/>
  <c r="G173" i="1" s="1"/>
  <c r="E41" i="2"/>
  <c r="F54" i="1"/>
  <c r="G54" i="1" s="1"/>
  <c r="E89" i="2"/>
  <c r="E116" i="2"/>
  <c r="F81" i="1"/>
  <c r="G81" i="1" s="1"/>
  <c r="E74" i="2"/>
  <c r="F39" i="1"/>
  <c r="G39" i="1" s="1"/>
  <c r="H116" i="1"/>
  <c r="R116" i="1"/>
  <c r="F140" i="1"/>
  <c r="G140" i="1" s="1"/>
  <c r="E30" i="2"/>
  <c r="F24" i="1"/>
  <c r="G24" i="1" s="1"/>
  <c r="E59" i="2"/>
  <c r="E82" i="2"/>
  <c r="F47" i="1"/>
  <c r="G47" i="1" s="1"/>
  <c r="F150" i="1"/>
  <c r="G150" i="1" s="1"/>
  <c r="E158" i="2"/>
  <c r="F72" i="1"/>
  <c r="G72" i="1" s="1"/>
  <c r="E107" i="2"/>
  <c r="F27" i="1"/>
  <c r="G27" i="1" s="1"/>
  <c r="E62" i="2"/>
  <c r="F71" i="1"/>
  <c r="G71" i="1" s="1"/>
  <c r="E106" i="2"/>
  <c r="F33" i="1"/>
  <c r="G33" i="1" s="1"/>
  <c r="E68" i="2"/>
  <c r="F113" i="1"/>
  <c r="G113" i="1" s="1"/>
  <c r="E15" i="2"/>
  <c r="F44" i="1"/>
  <c r="G44" i="1" s="1"/>
  <c r="E79" i="2"/>
  <c r="F120" i="1"/>
  <c r="G120" i="1" s="1"/>
  <c r="E21" i="2"/>
  <c r="F184" i="1"/>
  <c r="G184" i="1" s="1"/>
  <c r="E51" i="2"/>
  <c r="R209" i="1"/>
  <c r="S196" i="1"/>
  <c r="F104" i="1"/>
  <c r="G104" i="1" s="1"/>
  <c r="S104" i="1" s="1"/>
  <c r="N182" i="1"/>
  <c r="E65" i="2"/>
  <c r="N195" i="1"/>
  <c r="E44" i="2"/>
  <c r="R35" i="1"/>
  <c r="F31" i="1"/>
  <c r="G31" i="1" s="1"/>
  <c r="E66" i="2"/>
  <c r="E101" i="2"/>
  <c r="F66" i="1"/>
  <c r="G66" i="1" s="1"/>
  <c r="F55" i="1"/>
  <c r="G55" i="1" s="1"/>
  <c r="E90" i="2"/>
  <c r="E56" i="2"/>
  <c r="F21" i="1"/>
  <c r="G21" i="1" s="1"/>
  <c r="F145" i="1"/>
  <c r="G145" i="1" s="1"/>
  <c r="E154" i="2"/>
  <c r="F118" i="1"/>
  <c r="G118" i="1" s="1"/>
  <c r="E19" i="2"/>
  <c r="E76" i="2"/>
  <c r="F41" i="1"/>
  <c r="G41" i="1" s="1"/>
  <c r="F60" i="1"/>
  <c r="G60" i="1" s="1"/>
  <c r="E95" i="2"/>
  <c r="F185" i="1"/>
  <c r="G185" i="1" s="1"/>
  <c r="E52" i="2"/>
  <c r="F156" i="1"/>
  <c r="G156" i="1" s="1"/>
  <c r="E164" i="2"/>
  <c r="F161" i="1"/>
  <c r="G161" i="1" s="1"/>
  <c r="E165" i="2"/>
  <c r="F89" i="1"/>
  <c r="G89" i="1" s="1"/>
  <c r="E124" i="2"/>
  <c r="F178" i="1"/>
  <c r="G178" i="1" s="1"/>
  <c r="E46" i="2"/>
  <c r="F141" i="1"/>
  <c r="G141" i="1" s="1"/>
  <c r="E31" i="2"/>
  <c r="F74" i="1"/>
  <c r="G74" i="1" s="1"/>
  <c r="N74" i="1" s="1"/>
  <c r="F172" i="1"/>
  <c r="G172" i="1" s="1"/>
  <c r="E175" i="2"/>
  <c r="E156" i="2"/>
  <c r="F148" i="1"/>
  <c r="G148" i="1" s="1"/>
  <c r="F142" i="1"/>
  <c r="G142" i="1" s="1"/>
  <c r="E32" i="2"/>
  <c r="F169" i="1"/>
  <c r="G169" i="1" s="1"/>
  <c r="E172" i="2"/>
  <c r="E18" i="2"/>
  <c r="F117" i="1"/>
  <c r="G117" i="1" s="1"/>
  <c r="F92" i="1"/>
  <c r="G92" i="1" s="1"/>
  <c r="E127" i="2"/>
  <c r="F96" i="1"/>
  <c r="G96" i="1" s="1"/>
  <c r="E131" i="2"/>
  <c r="F102" i="1"/>
  <c r="G102" i="1" s="1"/>
  <c r="E137" i="2"/>
  <c r="F165" i="1"/>
  <c r="G165" i="1" s="1"/>
  <c r="E168" i="2"/>
  <c r="F94" i="1"/>
  <c r="G94" i="1" s="1"/>
  <c r="E129" i="2"/>
  <c r="F105" i="1"/>
  <c r="G105" i="1" s="1"/>
  <c r="E11" i="2"/>
  <c r="F103" i="1"/>
  <c r="G103" i="1" s="1"/>
  <c r="E138" i="2"/>
  <c r="F90" i="1"/>
  <c r="G90" i="1" s="1"/>
  <c r="E125" i="2"/>
  <c r="E91" i="2"/>
  <c r="F56" i="1"/>
  <c r="G56" i="1" s="1"/>
  <c r="S78" i="1"/>
  <c r="E141" i="2"/>
  <c r="F110" i="1"/>
  <c r="G110" i="1" s="1"/>
  <c r="F190" i="1"/>
  <c r="G190" i="1" s="1"/>
  <c r="E55" i="2"/>
  <c r="F100" i="1"/>
  <c r="G100" i="1" s="1"/>
  <c r="E135" i="2"/>
  <c r="F26" i="1"/>
  <c r="G26" i="1" s="1"/>
  <c r="E61" i="2"/>
  <c r="F137" i="1"/>
  <c r="G137" i="1" s="1"/>
  <c r="E152" i="2"/>
  <c r="F51" i="1"/>
  <c r="G51" i="1" s="1"/>
  <c r="E86" i="2"/>
  <c r="F46" i="1"/>
  <c r="G46" i="1" s="1"/>
  <c r="E81" i="2"/>
  <c r="E27" i="2"/>
  <c r="F135" i="1"/>
  <c r="G135" i="1" s="1"/>
  <c r="E29" i="2"/>
  <c r="F139" i="1"/>
  <c r="G139" i="1" s="1"/>
  <c r="F111" i="1"/>
  <c r="G111" i="1" s="1"/>
  <c r="E142" i="2"/>
  <c r="F157" i="1"/>
  <c r="G157" i="1" s="1"/>
  <c r="E36" i="2"/>
  <c r="F187" i="1"/>
  <c r="G187" i="1" s="1"/>
  <c r="E54" i="2"/>
  <c r="F91" i="1"/>
  <c r="G91" i="1" s="1"/>
  <c r="E126" i="2"/>
  <c r="F52" i="1"/>
  <c r="G52" i="1" s="1"/>
  <c r="E87" i="2"/>
  <c r="F158" i="1"/>
  <c r="G158" i="1" s="1"/>
  <c r="E37" i="2"/>
  <c r="F155" i="1"/>
  <c r="G155" i="1" s="1"/>
  <c r="E163" i="2"/>
  <c r="F125" i="1"/>
  <c r="G125" i="1" s="1"/>
  <c r="E145" i="2"/>
  <c r="N208" i="1"/>
  <c r="R213" i="1"/>
  <c r="N213" i="1"/>
  <c r="S69" i="1"/>
  <c r="N69" i="1"/>
  <c r="N136" i="1"/>
  <c r="S136" i="1"/>
  <c r="N152" i="1"/>
  <c r="R152" i="1"/>
  <c r="N134" i="1"/>
  <c r="S134" i="1"/>
  <c r="R61" i="1"/>
  <c r="N61" i="1"/>
  <c r="N104" i="1"/>
  <c r="S170" i="1"/>
  <c r="N170" i="1"/>
  <c r="S115" i="1"/>
  <c r="J115" i="1"/>
  <c r="R30" i="1"/>
  <c r="N30" i="1"/>
  <c r="S74" i="1"/>
  <c r="N188" i="1"/>
  <c r="R188" i="1"/>
  <c r="N58" i="1"/>
  <c r="R58" i="1"/>
  <c r="S45" i="1"/>
  <c r="N45" i="1"/>
  <c r="S154" i="1"/>
  <c r="N154" i="1"/>
  <c r="R171" i="1"/>
  <c r="N171" i="1"/>
  <c r="R65" i="1"/>
  <c r="N65" i="1"/>
  <c r="S83" i="1"/>
  <c r="N83" i="1"/>
  <c r="N133" i="1"/>
  <c r="R133" i="1"/>
  <c r="I143" i="1"/>
  <c r="R143" i="1"/>
  <c r="S181" i="1"/>
  <c r="L181" i="1"/>
  <c r="R179" i="1" l="1"/>
  <c r="R167" i="1"/>
  <c r="N167" i="1"/>
  <c r="R135" i="1"/>
  <c r="L135" i="1"/>
  <c r="I105" i="1"/>
  <c r="S105" i="1"/>
  <c r="R96" i="1"/>
  <c r="N96" i="1"/>
  <c r="R142" i="1"/>
  <c r="I142" i="1"/>
  <c r="L175" i="1"/>
  <c r="R175" i="1"/>
  <c r="R144" i="1"/>
  <c r="I144" i="1"/>
  <c r="N168" i="1"/>
  <c r="S168" i="1"/>
  <c r="L131" i="1"/>
  <c r="S131" i="1"/>
  <c r="R70" i="1"/>
  <c r="N70" i="1"/>
  <c r="L159" i="1"/>
  <c r="R159" i="1"/>
  <c r="N123" i="1"/>
  <c r="S123" i="1"/>
  <c r="R155" i="1"/>
  <c r="N155" i="1"/>
  <c r="L187" i="1"/>
  <c r="R187" i="1"/>
  <c r="R26" i="1"/>
  <c r="N26" i="1"/>
  <c r="N56" i="1"/>
  <c r="R56" i="1"/>
  <c r="R148" i="1"/>
  <c r="N148" i="1"/>
  <c r="S178" i="1"/>
  <c r="L178" i="1"/>
  <c r="L185" i="1"/>
  <c r="S185" i="1"/>
  <c r="N145" i="1"/>
  <c r="S145" i="1"/>
  <c r="N31" i="1"/>
  <c r="S31" i="1"/>
  <c r="J113" i="1"/>
  <c r="R113" i="1"/>
  <c r="S72" i="1"/>
  <c r="N72" i="1"/>
  <c r="I140" i="1"/>
  <c r="R140" i="1"/>
  <c r="N54" i="1"/>
  <c r="R54" i="1"/>
  <c r="S34" i="1"/>
  <c r="N34" i="1"/>
  <c r="N28" i="1"/>
  <c r="R28" i="1"/>
  <c r="N62" i="1"/>
  <c r="S62" i="1"/>
  <c r="S146" i="1"/>
  <c r="K146" i="1"/>
  <c r="N75" i="1"/>
  <c r="R75" i="1"/>
  <c r="N129" i="1"/>
  <c r="R129" i="1"/>
  <c r="S73" i="1"/>
  <c r="N73" i="1"/>
  <c r="S94" i="1"/>
  <c r="N94" i="1"/>
  <c r="S92" i="1"/>
  <c r="N92" i="1"/>
  <c r="S21" i="1"/>
  <c r="N21" i="1"/>
  <c r="R50" i="1"/>
  <c r="N50" i="1"/>
  <c r="K160" i="1"/>
  <c r="R160" i="1"/>
  <c r="S108" i="1"/>
  <c r="N108" i="1"/>
  <c r="S121" i="1"/>
  <c r="K121" i="1"/>
  <c r="R158" i="1"/>
  <c r="L158" i="1"/>
  <c r="R157" i="1"/>
  <c r="K157" i="1"/>
  <c r="N46" i="1"/>
  <c r="R46" i="1"/>
  <c r="N100" i="1"/>
  <c r="R100" i="1"/>
  <c r="K117" i="1"/>
  <c r="S117" i="1"/>
  <c r="R89" i="1"/>
  <c r="N89" i="1"/>
  <c r="R60" i="1"/>
  <c r="N60" i="1"/>
  <c r="R184" i="1"/>
  <c r="L184" i="1"/>
  <c r="N33" i="1"/>
  <c r="R33" i="1"/>
  <c r="N150" i="1"/>
  <c r="R150" i="1"/>
  <c r="S173" i="1"/>
  <c r="L173" i="1"/>
  <c r="N64" i="1"/>
  <c r="S64" i="1"/>
  <c r="I109" i="1"/>
  <c r="S109" i="1"/>
  <c r="R49" i="1"/>
  <c r="N49" i="1"/>
  <c r="S163" i="1"/>
  <c r="N163" i="1"/>
  <c r="N32" i="1"/>
  <c r="R32" i="1"/>
  <c r="N82" i="1"/>
  <c r="R82" i="1"/>
  <c r="N77" i="1"/>
  <c r="R77" i="1"/>
  <c r="S23" i="1"/>
  <c r="N23" i="1"/>
  <c r="N128" i="1"/>
  <c r="R128" i="1"/>
  <c r="S97" i="1"/>
  <c r="N97" i="1"/>
  <c r="S127" i="1"/>
  <c r="N127" i="1"/>
  <c r="S90" i="1"/>
  <c r="N90" i="1"/>
  <c r="R165" i="1"/>
  <c r="N165" i="1"/>
  <c r="S172" i="1"/>
  <c r="N172" i="1"/>
  <c r="N41" i="1"/>
  <c r="R41" i="1"/>
  <c r="S47" i="1"/>
  <c r="N47" i="1"/>
  <c r="R39" i="1"/>
  <c r="N39" i="1"/>
  <c r="K114" i="1"/>
  <c r="S114" i="1"/>
  <c r="S183" i="1"/>
  <c r="L183" i="1"/>
  <c r="N37" i="1"/>
  <c r="R37" i="1"/>
  <c r="S38" i="1"/>
  <c r="N38" i="1"/>
  <c r="S67" i="1"/>
  <c r="N67" i="1"/>
  <c r="S57" i="1"/>
  <c r="N57" i="1"/>
  <c r="S52" i="1"/>
  <c r="N52" i="1"/>
  <c r="N111" i="1"/>
  <c r="R111" i="1"/>
  <c r="R51" i="1"/>
  <c r="N51" i="1"/>
  <c r="R190" i="1"/>
  <c r="N190" i="1"/>
  <c r="R161" i="1"/>
  <c r="N161" i="1"/>
  <c r="R55" i="1"/>
  <c r="N55" i="1"/>
  <c r="J120" i="1"/>
  <c r="S120" i="1"/>
  <c r="R71" i="1"/>
  <c r="N71" i="1"/>
  <c r="S112" i="1"/>
  <c r="N112" i="1"/>
  <c r="S79" i="1"/>
  <c r="N79" i="1"/>
  <c r="S132" i="1"/>
  <c r="N132" i="1"/>
  <c r="S87" i="1"/>
  <c r="N87" i="1"/>
  <c r="L180" i="1"/>
  <c r="R180" i="1"/>
  <c r="N166" i="1"/>
  <c r="S166" i="1"/>
  <c r="S191" i="1"/>
  <c r="N191" i="1"/>
  <c r="R106" i="1"/>
  <c r="I106" i="1"/>
  <c r="J122" i="1"/>
  <c r="S122" i="1"/>
  <c r="L139" i="1"/>
  <c r="R139" i="1"/>
  <c r="N110" i="1"/>
  <c r="R110" i="1"/>
  <c r="N103" i="1"/>
  <c r="R103" i="1"/>
  <c r="N102" i="1"/>
  <c r="R102" i="1"/>
  <c r="N169" i="1"/>
  <c r="R169" i="1"/>
  <c r="R66" i="1"/>
  <c r="N66" i="1"/>
  <c r="R81" i="1"/>
  <c r="N81" i="1"/>
  <c r="N42" i="1"/>
  <c r="S42" i="1"/>
  <c r="R93" i="1"/>
  <c r="N93" i="1"/>
  <c r="R80" i="1"/>
  <c r="N80" i="1"/>
  <c r="R126" i="1"/>
  <c r="J126" i="1"/>
  <c r="R138" i="1"/>
  <c r="N138" i="1"/>
  <c r="R95" i="1"/>
  <c r="N95" i="1"/>
  <c r="R63" i="1"/>
  <c r="N63" i="1"/>
  <c r="R36" i="1"/>
  <c r="N36" i="1"/>
  <c r="N125" i="1"/>
  <c r="S125" i="1"/>
  <c r="R91" i="1"/>
  <c r="N91" i="1"/>
  <c r="N137" i="1"/>
  <c r="R137" i="1"/>
  <c r="I141" i="1"/>
  <c r="R141" i="1"/>
  <c r="S156" i="1"/>
  <c r="N156" i="1"/>
  <c r="S118" i="1"/>
  <c r="K118" i="1"/>
  <c r="R44" i="1"/>
  <c r="N44" i="1"/>
  <c r="N27" i="1"/>
  <c r="S27" i="1"/>
  <c r="R24" i="1"/>
  <c r="N24" i="1"/>
  <c r="S174" i="1"/>
  <c r="L174" i="1"/>
  <c r="R162" i="1"/>
  <c r="N162" i="1"/>
  <c r="N99" i="1"/>
  <c r="R99" i="1"/>
  <c r="N76" i="1"/>
  <c r="S76" i="1"/>
  <c r="L164" i="1"/>
  <c r="R164" i="1"/>
  <c r="N68" i="1"/>
  <c r="S68" i="1"/>
  <c r="S107" i="1"/>
  <c r="I107" i="1"/>
  <c r="N98" i="1"/>
  <c r="S98" i="1"/>
  <c r="S25" i="1"/>
  <c r="N25" i="1"/>
  <c r="N153" i="1"/>
  <c r="R153" i="1"/>
  <c r="S186" i="1"/>
  <c r="L186" i="1"/>
  <c r="D11" i="1"/>
  <c r="C11" i="1"/>
  <c r="C12" i="1"/>
  <c r="D12" i="1"/>
  <c r="O220" i="1" l="1"/>
  <c r="O221" i="1"/>
  <c r="P221" i="1"/>
  <c r="P220" i="1"/>
  <c r="S19" i="1"/>
  <c r="E19" i="1" s="1"/>
  <c r="R19" i="1"/>
  <c r="E18" i="1" s="1"/>
  <c r="P218" i="1"/>
  <c r="P215" i="1"/>
  <c r="P216" i="1"/>
  <c r="P217" i="1"/>
  <c r="O215" i="1"/>
  <c r="O216" i="1"/>
  <c r="O217" i="1"/>
  <c r="O218" i="1"/>
  <c r="P219" i="1"/>
  <c r="O219" i="1"/>
  <c r="P214" i="1"/>
  <c r="O214" i="1"/>
  <c r="C16" i="1"/>
  <c r="D18" i="1" s="1"/>
  <c r="O124" i="1"/>
  <c r="O195" i="1"/>
  <c r="O147" i="1"/>
  <c r="O170" i="1"/>
  <c r="O42" i="1"/>
  <c r="O115" i="1"/>
  <c r="O89" i="1"/>
  <c r="O127" i="1"/>
  <c r="O101" i="1"/>
  <c r="O50" i="1"/>
  <c r="O183" i="1"/>
  <c r="O30" i="1"/>
  <c r="O65" i="1"/>
  <c r="O28" i="1"/>
  <c r="O126" i="1"/>
  <c r="O133" i="1"/>
  <c r="O48" i="1"/>
  <c r="O59" i="1"/>
  <c r="O162" i="1"/>
  <c r="O91" i="1"/>
  <c r="O158" i="1"/>
  <c r="O113" i="1"/>
  <c r="O39" i="1"/>
  <c r="O166" i="1"/>
  <c r="O46" i="1"/>
  <c r="O179" i="1"/>
  <c r="O49" i="1"/>
  <c r="O169" i="1"/>
  <c r="O63" i="1"/>
  <c r="O171" i="1"/>
  <c r="O122" i="1"/>
  <c r="O57" i="1"/>
  <c r="O164" i="1"/>
  <c r="O180" i="1"/>
  <c r="O76" i="1"/>
  <c r="O26" i="1"/>
  <c r="O213" i="1"/>
  <c r="O149" i="1"/>
  <c r="O55" i="1"/>
  <c r="O116" i="1"/>
  <c r="O71" i="1"/>
  <c r="O152" i="1"/>
  <c r="O143" i="1"/>
  <c r="O188" i="1"/>
  <c r="O140" i="1"/>
  <c r="O27" i="1"/>
  <c r="O31" i="1"/>
  <c r="O53" i="1"/>
  <c r="O90" i="1"/>
  <c r="O128" i="1"/>
  <c r="O22" i="1"/>
  <c r="O174" i="1"/>
  <c r="O160" i="1"/>
  <c r="O80" i="1"/>
  <c r="O81" i="1"/>
  <c r="O161" i="1"/>
  <c r="O185" i="1"/>
  <c r="O173" i="1"/>
  <c r="O178" i="1"/>
  <c r="O125" i="1"/>
  <c r="O203" i="1"/>
  <c r="O107" i="1"/>
  <c r="O112" i="1"/>
  <c r="O61" i="1"/>
  <c r="O167" i="1"/>
  <c r="O151" i="1"/>
  <c r="O74" i="1"/>
  <c r="O92" i="1"/>
  <c r="O120" i="1"/>
  <c r="O197" i="1"/>
  <c r="O187" i="1"/>
  <c r="O205" i="1"/>
  <c r="O21" i="1"/>
  <c r="O62" i="1"/>
  <c r="O37" i="1"/>
  <c r="O100" i="1"/>
  <c r="O29" i="1"/>
  <c r="O52" i="1"/>
  <c r="O201" i="1"/>
  <c r="O198" i="1"/>
  <c r="O64" i="1"/>
  <c r="O43" i="1"/>
  <c r="O72" i="1"/>
  <c r="O54" i="1"/>
  <c r="O131" i="1"/>
  <c r="O175" i="1"/>
  <c r="O163" i="1"/>
  <c r="O35" i="1"/>
  <c r="O41" i="1"/>
  <c r="O139" i="1"/>
  <c r="O184" i="1"/>
  <c r="O32" i="1"/>
  <c r="O58" i="1"/>
  <c r="C15" i="1"/>
  <c r="O144" i="1"/>
  <c r="O135" i="1"/>
  <c r="O208" i="1"/>
  <c r="O119" i="1"/>
  <c r="O204" i="1"/>
  <c r="O209" i="1"/>
  <c r="O177" i="1"/>
  <c r="O202" i="1"/>
  <c r="O210" i="1"/>
  <c r="O117" i="1"/>
  <c r="O106" i="1"/>
  <c r="O211" i="1"/>
  <c r="O121" i="1"/>
  <c r="O191" i="1"/>
  <c r="O212" i="1"/>
  <c r="O86" i="1"/>
  <c r="O181" i="1"/>
  <c r="O156" i="1"/>
  <c r="O176" i="1"/>
  <c r="O77" i="1"/>
  <c r="O206" i="1"/>
  <c r="O194" i="1"/>
  <c r="O78" i="1"/>
  <c r="O114" i="1"/>
  <c r="O25" i="1"/>
  <c r="O34" i="1"/>
  <c r="O75" i="1"/>
  <c r="O83" i="1"/>
  <c r="O73" i="1"/>
  <c r="O196" i="1"/>
  <c r="O95" i="1"/>
  <c r="O70" i="1"/>
  <c r="O44" i="1"/>
  <c r="O67" i="1"/>
  <c r="O68" i="1"/>
  <c r="O141" i="1"/>
  <c r="O130" i="1"/>
  <c r="O47" i="1"/>
  <c r="O138" i="1"/>
  <c r="O109" i="1"/>
  <c r="O87" i="1"/>
  <c r="O66" i="1"/>
  <c r="O137" i="1"/>
  <c r="O142" i="1"/>
  <c r="O103" i="1"/>
  <c r="O60" i="1"/>
  <c r="O182" i="1"/>
  <c r="O45" i="1"/>
  <c r="O207" i="1"/>
  <c r="O40" i="1"/>
  <c r="O97" i="1"/>
  <c r="O155" i="1"/>
  <c r="O79" i="1"/>
  <c r="O118" i="1"/>
  <c r="O56" i="1"/>
  <c r="O136" i="1"/>
  <c r="O38" i="1"/>
  <c r="O104" i="1"/>
  <c r="O111" i="1"/>
  <c r="O94" i="1"/>
  <c r="O98" i="1"/>
  <c r="O193" i="1"/>
  <c r="O33" i="1"/>
  <c r="O146" i="1"/>
  <c r="O159" i="1"/>
  <c r="O85" i="1"/>
  <c r="O23" i="1"/>
  <c r="O186" i="1"/>
  <c r="O88" i="1"/>
  <c r="O110" i="1"/>
  <c r="O189" i="1"/>
  <c r="O102" i="1"/>
  <c r="O132" i="1"/>
  <c r="O165" i="1"/>
  <c r="O153" i="1"/>
  <c r="O96" i="1"/>
  <c r="O105" i="1"/>
  <c r="O150" i="1"/>
  <c r="O108" i="1"/>
  <c r="O148" i="1"/>
  <c r="O134" i="1"/>
  <c r="O154" i="1"/>
  <c r="O24" i="1"/>
  <c r="O36" i="1"/>
  <c r="O190" i="1"/>
  <c r="O82" i="1"/>
  <c r="O168" i="1"/>
  <c r="O129" i="1"/>
  <c r="O69" i="1"/>
  <c r="O157" i="1"/>
  <c r="O200" i="1"/>
  <c r="O84" i="1"/>
  <c r="O199" i="1"/>
  <c r="O172" i="1"/>
  <c r="O192" i="1"/>
  <c r="O123" i="1"/>
  <c r="O99" i="1"/>
  <c r="O51" i="1"/>
  <c r="O93" i="1"/>
  <c r="O145" i="1"/>
  <c r="D16" i="1"/>
  <c r="D19" i="1" s="1"/>
  <c r="P113" i="1"/>
  <c r="P78" i="1"/>
  <c r="P73" i="1"/>
  <c r="P35" i="1"/>
  <c r="P95" i="1"/>
  <c r="P57" i="1"/>
  <c r="P185" i="1"/>
  <c r="P200" i="1"/>
  <c r="P52" i="1"/>
  <c r="P101" i="1"/>
  <c r="P60" i="1"/>
  <c r="P128" i="1"/>
  <c r="P125" i="1"/>
  <c r="P184" i="1"/>
  <c r="P98" i="1"/>
  <c r="P47" i="1"/>
  <c r="P135" i="1"/>
  <c r="P48" i="1"/>
  <c r="P173" i="1"/>
  <c r="P196" i="1"/>
  <c r="P110" i="1"/>
  <c r="P145" i="1"/>
  <c r="P126" i="1"/>
  <c r="P138" i="1"/>
  <c r="P208" i="1"/>
  <c r="P62" i="1"/>
  <c r="P192" i="1"/>
  <c r="P29" i="1"/>
  <c r="P122" i="1"/>
  <c r="P55" i="1"/>
  <c r="P58" i="1"/>
  <c r="P193" i="1"/>
  <c r="P24" i="1"/>
  <c r="P205" i="1"/>
  <c r="P154" i="1"/>
  <c r="P147" i="1"/>
  <c r="P182" i="1"/>
  <c r="P159" i="1"/>
  <c r="P201" i="1"/>
  <c r="P66" i="1"/>
  <c r="P80" i="1"/>
  <c r="P168" i="1"/>
  <c r="P206" i="1"/>
  <c r="P124" i="1"/>
  <c r="P112" i="1"/>
  <c r="P31" i="1"/>
  <c r="P188" i="1"/>
  <c r="P38" i="1"/>
  <c r="P120" i="1"/>
  <c r="P79" i="1"/>
  <c r="P93" i="1"/>
  <c r="P146" i="1"/>
  <c r="P209" i="1"/>
  <c r="P163" i="1"/>
  <c r="D15" i="1"/>
  <c r="C19" i="1" s="1"/>
  <c r="P210" i="1"/>
  <c r="P91" i="1"/>
  <c r="P195" i="1"/>
  <c r="P211" i="1"/>
  <c r="P177" i="1"/>
  <c r="P22" i="1"/>
  <c r="P212" i="1"/>
  <c r="P68" i="1"/>
  <c r="P53" i="1"/>
  <c r="P67" i="1"/>
  <c r="P183" i="1"/>
  <c r="P156" i="1"/>
  <c r="P86" i="1"/>
  <c r="P202" i="1"/>
  <c r="P46" i="1"/>
  <c r="P207" i="1"/>
  <c r="P144" i="1"/>
  <c r="P104" i="1"/>
  <c r="P114" i="1"/>
  <c r="P27" i="1"/>
  <c r="P33" i="1"/>
  <c r="P37" i="1"/>
  <c r="P166" i="1"/>
  <c r="P56" i="1"/>
  <c r="P199" i="1"/>
  <c r="P134" i="1"/>
  <c r="P143" i="1"/>
  <c r="P102" i="1"/>
  <c r="P30" i="1"/>
  <c r="P45" i="1"/>
  <c r="P70" i="1"/>
  <c r="P194" i="1"/>
  <c r="P204" i="1"/>
  <c r="P203" i="1"/>
  <c r="P142" i="1"/>
  <c r="P88" i="1"/>
  <c r="P164" i="1"/>
  <c r="P123" i="1"/>
  <c r="P119" i="1"/>
  <c r="P107" i="1"/>
  <c r="P169" i="1"/>
  <c r="P180" i="1"/>
  <c r="P108" i="1"/>
  <c r="P176" i="1"/>
  <c r="P171" i="1"/>
  <c r="P97" i="1"/>
  <c r="P50" i="1"/>
  <c r="P150" i="1"/>
  <c r="P155" i="1"/>
  <c r="P75" i="1"/>
  <c r="P190" i="1"/>
  <c r="P61" i="1"/>
  <c r="P109" i="1"/>
  <c r="P111" i="1"/>
  <c r="P89" i="1"/>
  <c r="P118" i="1"/>
  <c r="P121" i="1"/>
  <c r="P36" i="1"/>
  <c r="P82" i="1"/>
  <c r="P153" i="1"/>
  <c r="P189" i="1"/>
  <c r="P76" i="1"/>
  <c r="P116" i="1"/>
  <c r="P198" i="1"/>
  <c r="P167" i="1"/>
  <c r="P131" i="1"/>
  <c r="P140" i="1"/>
  <c r="P100" i="1"/>
  <c r="P162" i="1"/>
  <c r="P175" i="1"/>
  <c r="P34" i="1"/>
  <c r="P21" i="1"/>
  <c r="P158" i="1"/>
  <c r="P87" i="1"/>
  <c r="P117" i="1"/>
  <c r="P65" i="1"/>
  <c r="P149" i="1"/>
  <c r="P54" i="1"/>
  <c r="P181" i="1"/>
  <c r="P191" i="1"/>
  <c r="P44" i="1"/>
  <c r="P69" i="1"/>
  <c r="P39" i="1"/>
  <c r="P96" i="1"/>
  <c r="P137" i="1"/>
  <c r="P51" i="1"/>
  <c r="P136" i="1"/>
  <c r="P28" i="1"/>
  <c r="P187" i="1"/>
  <c r="P133" i="1"/>
  <c r="P26" i="1"/>
  <c r="P132" i="1"/>
  <c r="P77" i="1"/>
  <c r="P25" i="1"/>
  <c r="P40" i="1"/>
  <c r="P139" i="1"/>
  <c r="P151" i="1"/>
  <c r="P161" i="1"/>
  <c r="P105" i="1"/>
  <c r="P148" i="1"/>
  <c r="P178" i="1"/>
  <c r="P141" i="1"/>
  <c r="P74" i="1"/>
  <c r="P174" i="1"/>
  <c r="P71" i="1"/>
  <c r="P43" i="1"/>
  <c r="P106" i="1"/>
  <c r="P81" i="1"/>
  <c r="P99" i="1"/>
  <c r="P103" i="1"/>
  <c r="P23" i="1"/>
  <c r="P127" i="1"/>
  <c r="P160" i="1"/>
  <c r="P59" i="1"/>
  <c r="P92" i="1"/>
  <c r="P172" i="1"/>
  <c r="P197" i="1"/>
  <c r="P179" i="1"/>
  <c r="P213" i="1"/>
  <c r="P115" i="1"/>
  <c r="P94" i="1"/>
  <c r="P32" i="1"/>
  <c r="P83" i="1"/>
  <c r="P63" i="1"/>
  <c r="P84" i="1"/>
  <c r="P85" i="1"/>
  <c r="P64" i="1"/>
  <c r="P42" i="1"/>
  <c r="P41" i="1"/>
  <c r="P72" i="1"/>
  <c r="P129" i="1"/>
  <c r="P49" i="1"/>
  <c r="P157" i="1"/>
  <c r="P90" i="1"/>
  <c r="P152" i="1"/>
  <c r="P165" i="1"/>
  <c r="P186" i="1"/>
  <c r="P170" i="1"/>
  <c r="P130" i="1"/>
  <c r="E14" i="1" l="1"/>
  <c r="E15" i="1" s="1"/>
  <c r="C18" i="1"/>
</calcChain>
</file>

<file path=xl/sharedStrings.xml><?xml version="1.0" encoding="utf-8"?>
<sst xmlns="http://schemas.openxmlformats.org/spreadsheetml/2006/main" count="1681" uniqueCount="701">
  <si>
    <t>JAVSO 43, 77</t>
  </si>
  <si>
    <t>GCVS 4 Eph.</t>
  </si>
  <si>
    <t>--- Working ----</t>
  </si>
  <si>
    <t>Epoch =</t>
  </si>
  <si>
    <t>Period =</t>
  </si>
  <si>
    <t>New Period =</t>
  </si>
  <si>
    <t>Source</t>
  </si>
  <si>
    <t>Typ</t>
  </si>
  <si>
    <t>ToM</t>
  </si>
  <si>
    <t>n'</t>
  </si>
  <si>
    <t>n</t>
  </si>
  <si>
    <t>O-C</t>
  </si>
  <si>
    <t>GCVS 4</t>
  </si>
  <si>
    <t>error</t>
  </si>
  <si>
    <t>Date</t>
  </si>
  <si>
    <t>LS Intercept =</t>
  </si>
  <si>
    <t>LS Slope =</t>
  </si>
  <si>
    <t>New epoch =</t>
  </si>
  <si>
    <t>System Type:</t>
  </si>
  <si>
    <t>S6</t>
  </si>
  <si>
    <t>Primary</t>
  </si>
  <si>
    <t>Secondary</t>
  </si>
  <si>
    <t>Misc</t>
  </si>
  <si>
    <t>Prim. Ephem. =</t>
  </si>
  <si>
    <t>Sec. Ephem. =</t>
  </si>
  <si>
    <t>Prim. Fit</t>
  </si>
  <si>
    <t>Sec. Fit</t>
  </si>
  <si>
    <t>na</t>
  </si>
  <si>
    <t># of data points =</t>
  </si>
  <si>
    <t>Start of Lin fit (row)</t>
  </si>
  <si>
    <t>Start cell (x)</t>
  </si>
  <si>
    <t>Start cell (y)</t>
  </si>
  <si>
    <t>RU Mon / GSC 05380-00802</t>
  </si>
  <si>
    <t>EA/DM</t>
  </si>
  <si>
    <t>Local time</t>
  </si>
  <si>
    <t>My time zone &gt;&gt;&gt;&gt;&gt;</t>
  </si>
  <si>
    <t>(PST=8, PDT=MDT=7, MDT=CST=6, etc.)</t>
  </si>
  <si>
    <t>MNRAS 216,909</t>
  </si>
  <si>
    <t>II</t>
  </si>
  <si>
    <t>JAAVSO 5,88</t>
  </si>
  <si>
    <t>BBSAG Bull.7</t>
  </si>
  <si>
    <t>:</t>
  </si>
  <si>
    <t>BBSAG Bull.13</t>
  </si>
  <si>
    <t>BBSAG Bull.14</t>
  </si>
  <si>
    <t>JAAVSO 6,30</t>
  </si>
  <si>
    <t>JAAVSO 7,28</t>
  </si>
  <si>
    <t>AN 298,122</t>
  </si>
  <si>
    <t>IBVS 1502</t>
  </si>
  <si>
    <t>IBVS 2415</t>
  </si>
  <si>
    <t>MVS 9,80</t>
  </si>
  <si>
    <t>BBSAG Bull.76</t>
  </si>
  <si>
    <t>BBSAG Bull.111</t>
  </si>
  <si>
    <t>IBVS 5745</t>
  </si>
  <si>
    <t>I</t>
  </si>
  <si>
    <t>IBVS 4597</t>
  </si>
  <si>
    <t>BBSAG Bull.117</t>
  </si>
  <si>
    <t>IBVS 5067</t>
  </si>
  <si>
    <t>IBVS 5960</t>
  </si>
  <si>
    <t>MNRAS</t>
  </si>
  <si>
    <t>AAVSO</t>
  </si>
  <si>
    <t>BBSAG</t>
  </si>
  <si>
    <t>IBVS</t>
  </si>
  <si>
    <t>JAVSO..36..171</t>
  </si>
  <si>
    <t>JAVSO..36..186</t>
  </si>
  <si>
    <t>JAVSO..37...44</t>
  </si>
  <si>
    <t>JAVSO..38..183</t>
  </si>
  <si>
    <t>JAVSO..39..177</t>
  </si>
  <si>
    <t>IBVS 6029</t>
  </si>
  <si>
    <t>IBVS 6042</t>
  </si>
  <si>
    <t>2013JAVSO..41..328</t>
  </si>
  <si>
    <t>OEJV 0165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</si>
  <si>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</si>
  <si>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</si>
  <si>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</si>
  <si>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</si>
  <si>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</si>
  <si>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</si>
  <si>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</si>
  <si>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</si>
  <si>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</si>
  <si>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</si>
  <si>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</si>
  <si>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F </t>
  </si>
  <si>
    <t>2415459.302 </t>
  </si>
  <si>
    <t> 15.03.1901 19:14 </t>
  </si>
  <si>
    <t> -0.513 </t>
  </si>
  <si>
    <t>P </t>
  </si>
  <si>
    <t> S.Blazko </t>
  </si>
  <si>
    <t> AN 167.317 </t>
  </si>
  <si>
    <t>2415754.124 </t>
  </si>
  <si>
    <t> 04.01.1902 14:58 </t>
  </si>
  <si>
    <t> 0.360 </t>
  </si>
  <si>
    <t> H.Shapley </t>
  </si>
  <si>
    <t> HR 72 </t>
  </si>
  <si>
    <t>2416900.259 </t>
  </si>
  <si>
    <t> 23.02.1905 18:12 </t>
  </si>
  <si>
    <t> -0.625 </t>
  </si>
  <si>
    <t>V </t>
  </si>
  <si>
    <t> AN 167.320 </t>
  </si>
  <si>
    <t>2416901.220 </t>
  </si>
  <si>
    <t> 24.02.1905 17:16 </t>
  </si>
  <si>
    <t> 0.336 </t>
  </si>
  <si>
    <t> AN 175.21 </t>
  </si>
  <si>
    <t>2417262.351 </t>
  </si>
  <si>
    <t> 20.02.1906 20:25 </t>
  </si>
  <si>
    <t> -0.593 </t>
  </si>
  <si>
    <t>2417578.739 </t>
  </si>
  <si>
    <t> 03.01.1907 05:44 </t>
  </si>
  <si>
    <t> 0.337 </t>
  </si>
  <si>
    <t>2418355.662 </t>
  </si>
  <si>
    <t> 18.02.1909 03:53 </t>
  </si>
  <si>
    <t> -0.630 </t>
  </si>
  <si>
    <t> O.C.Wendell </t>
  </si>
  <si>
    <t> HA 69.150 </t>
  </si>
  <si>
    <t>2418356.584 </t>
  </si>
  <si>
    <t> 19.02.1909 02:00 </t>
  </si>
  <si>
    <t> 0.292 </t>
  </si>
  <si>
    <t>2418735.627 </t>
  </si>
  <si>
    <t> 05.03.1910 03:02 </t>
  </si>
  <si>
    <t> -0.649 </t>
  </si>
  <si>
    <t>2418736.563 </t>
  </si>
  <si>
    <t> 06.03.1910 01:30 </t>
  </si>
  <si>
    <t> 0.287 </t>
  </si>
  <si>
    <t>2419472.291 </t>
  </si>
  <si>
    <t> 10.03.1912 18:59 </t>
  </si>
  <si>
    <t> 1.142 </t>
  </si>
  <si>
    <t> R.Lehnert </t>
  </si>
  <si>
    <t> AN 192.202 </t>
  </si>
  <si>
    <t>2420134.615 </t>
  </si>
  <si>
    <t> 02.01.1914 02:45 </t>
  </si>
  <si>
    <t>2424188.935 </t>
  </si>
  <si>
    <t> 07.02.1925 10:26 </t>
  </si>
  <si>
    <t> 0.256 </t>
  </si>
  <si>
    <t>2424227.342 </t>
  </si>
  <si>
    <t> 17.03.1925 20:12 </t>
  </si>
  <si>
    <t> -0.769 </t>
  </si>
  <si>
    <t>? </t>
  </si>
  <si>
    <t> AN 223.127 </t>
  </si>
  <si>
    <t>2424246.308 </t>
  </si>
  <si>
    <t> 05.04.1925 19:23 </t>
  </si>
  <si>
    <t> 0.273 </t>
  </si>
  <si>
    <t> K.Graff </t>
  </si>
  <si>
    <t> BZ 35 </t>
  </si>
  <si>
    <t>2425185.507 </t>
  </si>
  <si>
    <t> 01.11.1927 00:10 </t>
  </si>
  <si>
    <t> 0.268 </t>
  </si>
  <si>
    <t> A.Dubiago </t>
  </si>
  <si>
    <t> AN 235.233 </t>
  </si>
  <si>
    <t>2425221.364 </t>
  </si>
  <si>
    <t> 06.12.1927 20:44 </t>
  </si>
  <si>
    <t> 0.277 </t>
  </si>
  <si>
    <t>2425238.291 </t>
  </si>
  <si>
    <t> 23.12.1927 18:59 </t>
  </si>
  <si>
    <t> -0.719 </t>
  </si>
  <si>
    <t> AN 235.234 </t>
  </si>
  <si>
    <t>2425239.281 </t>
  </si>
  <si>
    <t> 24.12.1927 18:44 </t>
  </si>
  <si>
    <t> 0.271 </t>
  </si>
  <si>
    <t> D.J.Martynoff </t>
  </si>
  <si>
    <t>2425264.363 </t>
  </si>
  <si>
    <t> 18.01.1928 20:42 </t>
  </si>
  <si>
    <t> 0.259 </t>
  </si>
  <si>
    <t>2425300.209 </t>
  </si>
  <si>
    <t> 23.02.1928 17:00 </t>
  </si>
  <si>
    <t> 0.258 </t>
  </si>
  <si>
    <t>2425324.261 </t>
  </si>
  <si>
    <t> 18.03.1928 18:15 </t>
  </si>
  <si>
    <t> -0.783 </t>
  </si>
  <si>
    <t>2425504.545 </t>
  </si>
  <si>
    <t> 15.09.1928 01:04 </t>
  </si>
  <si>
    <t> 0.263 </t>
  </si>
  <si>
    <t>2425540.397 </t>
  </si>
  <si>
    <t> 20.10.1928 21:31 </t>
  </si>
  <si>
    <t>2425546.521 </t>
  </si>
  <si>
    <t> 27.10.1928 00:30 </t>
  </si>
  <si>
    <t> -0.778 </t>
  </si>
  <si>
    <t>2425547.560 </t>
  </si>
  <si>
    <t> 28.10.1928 01:26 </t>
  </si>
  <si>
    <t> 0.261 </t>
  </si>
  <si>
    <t>2425679.170 </t>
  </si>
  <si>
    <t> 08.03.1929 16:04 </t>
  </si>
  <si>
    <t> -0.764 </t>
  </si>
  <si>
    <t> P.Parenago </t>
  </si>
  <si>
    <t> AN 238.210 </t>
  </si>
  <si>
    <t>2426324.380 </t>
  </si>
  <si>
    <t> 13.12.1930 21:07 </t>
  </si>
  <si>
    <t> -0.809 </t>
  </si>
  <si>
    <t> AC 218.14 </t>
  </si>
  <si>
    <t>2426325.446 </t>
  </si>
  <si>
    <t> 14.12.1930 22:42 </t>
  </si>
  <si>
    <t> 0.257 </t>
  </si>
  <si>
    <t>2427361.437 </t>
  </si>
  <si>
    <t> 15.10.1933 22:29 </t>
  </si>
  <si>
    <t> 0.255 </t>
  </si>
  <si>
    <t>2427483.314 </t>
  </si>
  <si>
    <t> 14.02.1934 19:32 </t>
  </si>
  <si>
    <t> 0.251 </t>
  </si>
  <si>
    <t> F.Lause </t>
  </si>
  <si>
    <t> AN 257.211 </t>
  </si>
  <si>
    <t>2427489.398 </t>
  </si>
  <si>
    <t> 20.02.1934 21:33 </t>
  </si>
  <si>
    <t> -0.835 </t>
  </si>
  <si>
    <t>2427507.348 </t>
  </si>
  <si>
    <t> 10.03.1934 20:21 </t>
  </si>
  <si>
    <t> -0.808 </t>
  </si>
  <si>
    <t>2427544.254 </t>
  </si>
  <si>
    <t> 16.04.1934 18:05 </t>
  </si>
  <si>
    <t> 0.250 </t>
  </si>
  <si>
    <t>2427730.658 </t>
  </si>
  <si>
    <t> 20.10.1934 03:47 </t>
  </si>
  <si>
    <t> 0.247 </t>
  </si>
  <si>
    <t>2427741.416 </t>
  </si>
  <si>
    <t> 30.10.1934 21:59 </t>
  </si>
  <si>
    <t>2427826.360 </t>
  </si>
  <si>
    <t> 23.01.1935 20:38 </t>
  </si>
  <si>
    <t> -0.839 </t>
  </si>
  <si>
    <t>2427827.445 </t>
  </si>
  <si>
    <t> 24.01.1935 22:40 </t>
  </si>
  <si>
    <t> 0.246 </t>
  </si>
  <si>
    <t>2427887.274 </t>
  </si>
  <si>
    <t> 25.03.1935 18:34 </t>
  </si>
  <si>
    <t> -0.866 </t>
  </si>
  <si>
    <t>2427888.379 </t>
  </si>
  <si>
    <t> 26.03.1935 21:05 </t>
  </si>
  <si>
    <t> 0.239 </t>
  </si>
  <si>
    <t>2428544.387 </t>
  </si>
  <si>
    <t> 10.01.1937 21:17 </t>
  </si>
  <si>
    <t> 0.238 </t>
  </si>
  <si>
    <t>2428550.444 </t>
  </si>
  <si>
    <t> 16.01.1937 22:39 </t>
  </si>
  <si>
    <t> -0.874 </t>
  </si>
  <si>
    <t>2428598.162 </t>
  </si>
  <si>
    <t> 05.03.1937 15:53 </t>
  </si>
  <si>
    <t> 0.242 </t>
  </si>
  <si>
    <t>2428604.221 </t>
  </si>
  <si>
    <t> 11.03.1937 17:18 </t>
  </si>
  <si>
    <t> -0.869 </t>
  </si>
  <si>
    <t>2428623.244 </t>
  </si>
  <si>
    <t> 30.03.1937 17:51 </t>
  </si>
  <si>
    <t> 0.231 </t>
  </si>
  <si>
    <t>2428985.307 </t>
  </si>
  <si>
    <t> 27.03.1938 19:22 </t>
  </si>
  <si>
    <t> 0.234 </t>
  </si>
  <si>
    <t>2429249.430 </t>
  </si>
  <si>
    <t> 16.12.1938 22:19 </t>
  </si>
  <si>
    <t> -0.914 </t>
  </si>
  <si>
    <t>2429321.155 </t>
  </si>
  <si>
    <t> 26.02.1939 15:43 </t>
  </si>
  <si>
    <t> -0.884 </t>
  </si>
  <si>
    <t>2429346.234 </t>
  </si>
  <si>
    <t> 23.03.1939 17:36 </t>
  </si>
  <si>
    <t> -0.899 </t>
  </si>
  <si>
    <t>2429641.302 </t>
  </si>
  <si>
    <t> 12.01.1940 19:14 </t>
  </si>
  <si>
    <t> 0.220 </t>
  </si>
  <si>
    <t>2429641.311 </t>
  </si>
  <si>
    <t> 12.01.1940 19:27 </t>
  </si>
  <si>
    <t> 0.229 </t>
  </si>
  <si>
    <t> H.De Berges </t>
  </si>
  <si>
    <t> AOLD 22.133 </t>
  </si>
  <si>
    <t>2429665.253 </t>
  </si>
  <si>
    <t> 05.02.1940 18:04 </t>
  </si>
  <si>
    <t> -0.922 </t>
  </si>
  <si>
    <t>2429690.350 </t>
  </si>
  <si>
    <t> 01.03.1940 20:24 </t>
  </si>
  <si>
    <t> -0.919 </t>
  </si>
  <si>
    <t>2430027.304 </t>
  </si>
  <si>
    <t> 01.02.1941 19:17 </t>
  </si>
  <si>
    <t> -0.931 </t>
  </si>
  <si>
    <t>2430028.463 </t>
  </si>
  <si>
    <t> 02.02.1941 23:06 </t>
  </si>
  <si>
    <t> 0.228 </t>
  </si>
  <si>
    <t>2430045.210 </t>
  </si>
  <si>
    <t> 19.02.1941 17:02 </t>
  </si>
  <si>
    <t> -0.949 </t>
  </si>
  <si>
    <t>2430082.255 </t>
  </si>
  <si>
    <t> 28.03.1941 18:07 </t>
  </si>
  <si>
    <t> 0.249 </t>
  </si>
  <si>
    <t>2430088.274 </t>
  </si>
  <si>
    <t> 03.04.1941 18:34 </t>
  </si>
  <si>
    <t> -0.902 </t>
  </si>
  <si>
    <t>2430131.223 </t>
  </si>
  <si>
    <t> 16.05.1941 17:21 </t>
  </si>
  <si>
    <t> -0.970 </t>
  </si>
  <si>
    <t>2430444.289 </t>
  </si>
  <si>
    <t> 25.03.1942 18:56 </t>
  </si>
  <si>
    <t> 0.223 </t>
  </si>
  <si>
    <t>2430720.302 </t>
  </si>
  <si>
    <t> 26.12.1942 19:14 </t>
  </si>
  <si>
    <t> 0.210 </t>
  </si>
  <si>
    <t>2430763.326 </t>
  </si>
  <si>
    <t> 07.02.1943 19:49 </t>
  </si>
  <si>
    <t> 0.217 </t>
  </si>
  <si>
    <t>2431027.404 </t>
  </si>
  <si>
    <t> 29.10.1943 21:41 </t>
  </si>
  <si>
    <t> -0.976 </t>
  </si>
  <si>
    <t>2436129.627 </t>
  </si>
  <si>
    <t> 18.10.1957 03:02 </t>
  </si>
  <si>
    <t> 0.149 </t>
  </si>
  <si>
    <t> W.Zessewitsch </t>
  </si>
  <si>
    <t> MN 216.912 </t>
  </si>
  <si>
    <t>2436165.4740 </t>
  </si>
  <si>
    <t> 22.11.1957 23:22 </t>
  </si>
  <si>
    <t> 0.1487 </t>
  </si>
  <si>
    <t> V.M.Grigorevsky </t>
  </si>
  <si>
    <t> PZ 16.579 </t>
  </si>
  <si>
    <t>2436201.326 </t>
  </si>
  <si>
    <t> 28.12.1957 19:49 </t>
  </si>
  <si>
    <t> 0.153 </t>
  </si>
  <si>
    <t>2436221.388 </t>
  </si>
  <si>
    <t> 17.01.1958 21:18 </t>
  </si>
  <si>
    <t> -1.293 </t>
  </si>
  <si>
    <t>2436226.4361 </t>
  </si>
  <si>
    <t> 22.01.1958 22:27 </t>
  </si>
  <si>
    <t> 0.1701 </t>
  </si>
  <si>
    <t>2436581.2927 </t>
  </si>
  <si>
    <t> 12.01.1959 19:01 </t>
  </si>
  <si>
    <t> 0.1366 </t>
  </si>
  <si>
    <t>2436630.294 </t>
  </si>
  <si>
    <t> 02.03.1959 19:03 </t>
  </si>
  <si>
    <t> -1.049 </t>
  </si>
  <si>
    <t> R.Szafraniec </t>
  </si>
  <si>
    <t> AA 10.69 </t>
  </si>
  <si>
    <t>2436968.451 </t>
  </si>
  <si>
    <t> 03.02.1960 22:49 </t>
  </si>
  <si>
    <t> 0.142 </t>
  </si>
  <si>
    <t> O.E.Mandel </t>
  </si>
  <si>
    <t> MN 216.911 </t>
  </si>
  <si>
    <t>2438730.606 </t>
  </si>
  <si>
    <t> 01.12.1964 02:32 </t>
  </si>
  <si>
    <t> -1.400 </t>
  </si>
  <si>
    <t>E </t>
  </si>
  <si>
    <t>?</t>
  </si>
  <si>
    <t>IBVS 102 </t>
  </si>
  <si>
    <t>2438732.0978 </t>
  </si>
  <si>
    <t> 02.12.1964 14:20 </t>
  </si>
  <si>
    <t> 0.0923 </t>
  </si>
  <si>
    <t> SA 18.62 </t>
  </si>
  <si>
    <t>2438744.9507 </t>
  </si>
  <si>
    <t> 15.12.1964 10:49 </t>
  </si>
  <si>
    <t> -1.3938 </t>
  </si>
  <si>
    <t>2438750.0249 </t>
  </si>
  <si>
    <t> 20.12.1964 12:35 </t>
  </si>
  <si>
    <t> 0.0956 </t>
  </si>
  <si>
    <t>2438757.1917 </t>
  </si>
  <si>
    <t> 27.12.1964 16:36 </t>
  </si>
  <si>
    <t> 0.0929 </t>
  </si>
  <si>
    <t>2438770.0361 </t>
  </si>
  <si>
    <t> 09.01.1965 12:51 </t>
  </si>
  <si>
    <t> -1.4017 </t>
  </si>
  <si>
    <t>2439508.443 </t>
  </si>
  <si>
    <t> 17.01.1967 22:37 </t>
  </si>
  <si>
    <t> -1.453 </t>
  </si>
  <si>
    <t> H.Marx </t>
  </si>
  <si>
    <t>BAVM 23 </t>
  </si>
  <si>
    <t>2439893.540 </t>
  </si>
  <si>
    <t> 07.02.1968 00:57 </t>
  </si>
  <si>
    <t> 0.076 </t>
  </si>
  <si>
    <t> L.Hazel </t>
  </si>
  <si>
    <t> AVSJ 3.64 </t>
  </si>
  <si>
    <t>2439893.548 </t>
  </si>
  <si>
    <t> 07.02.1968 01:09 </t>
  </si>
  <si>
    <t> 0.084 </t>
  </si>
  <si>
    <t> J.Bortle </t>
  </si>
  <si>
    <t>2439918.618 </t>
  </si>
  <si>
    <t> 03.03.1968 02:49 </t>
  </si>
  <si>
    <t> 0.061 </t>
  </si>
  <si>
    <t>2439918.628 </t>
  </si>
  <si>
    <t> 03.03.1968 03:04 </t>
  </si>
  <si>
    <t> 0.071 </t>
  </si>
  <si>
    <t> S.Cook </t>
  </si>
  <si>
    <t>2440259.1636 </t>
  </si>
  <si>
    <t> 06.02.1969 15:55 </t>
  </si>
  <si>
    <t> 0.0550 </t>
  </si>
  <si>
    <t>2440282.683 </t>
  </si>
  <si>
    <t> 02.03.1969 04:23 </t>
  </si>
  <si>
    <t> 0.622 </t>
  </si>
  <si>
    <t> T.Cragg </t>
  </si>
  <si>
    <t>2440949.4082 </t>
  </si>
  <si>
    <t> 28.12.1970 21:47 </t>
  </si>
  <si>
    <t> 0.5838 </t>
  </si>
  <si>
    <t>2440983.2656 </t>
  </si>
  <si>
    <t> 31.01.1971 18:22 </t>
  </si>
  <si>
    <t> 0.0377 </t>
  </si>
  <si>
    <t>2440985.2506 </t>
  </si>
  <si>
    <t> 02.02.1971 18:00 </t>
  </si>
  <si>
    <t> 0.5788 </t>
  </si>
  <si>
    <t>2440999.578 </t>
  </si>
  <si>
    <t> 17.02.1971 01:52 </t>
  </si>
  <si>
    <t> 0.567 </t>
  </si>
  <si>
    <t> E.Mayer </t>
  </si>
  <si>
    <t> AVSJ 5.36 </t>
  </si>
  <si>
    <t>2441003.1767 </t>
  </si>
  <si>
    <t> 20.02.1971 16:14 </t>
  </si>
  <si>
    <t> 0.5811 </t>
  </si>
  <si>
    <t>2441022.695 </t>
  </si>
  <si>
    <t> 12.03.1971 04:40 </t>
  </si>
  <si>
    <t> 0.035 </t>
  </si>
  <si>
    <t> B.Conner </t>
  </si>
  <si>
    <t>2441040.613 </t>
  </si>
  <si>
    <t> 30.03.1971 02:42 </t>
  </si>
  <si>
    <t> 0.029 </t>
  </si>
  <si>
    <t>2441361.653 </t>
  </si>
  <si>
    <t> 14.02.1972 03:40 </t>
  </si>
  <si>
    <t> 0.583 </t>
  </si>
  <si>
    <t>2441696.621 </t>
  </si>
  <si>
    <t> 14.01.1973 02:54 </t>
  </si>
  <si>
    <t> 0.028 </t>
  </si>
  <si>
    <t> B.Small </t>
  </si>
  <si>
    <t> AVSJ 5.88 </t>
  </si>
  <si>
    <t>2441709.319 </t>
  </si>
  <si>
    <t> 26.01.1973 19:39 </t>
  </si>
  <si>
    <t> 0.528 </t>
  </si>
  <si>
    <t> K.Locher </t>
  </si>
  <si>
    <t> BBS 7 </t>
  </si>
  <si>
    <t>2441741.575 </t>
  </si>
  <si>
    <t> 28.02.1973 01:48 </t>
  </si>
  <si>
    <t> 0.521 </t>
  </si>
  <si>
    <t>2442071.369 </t>
  </si>
  <si>
    <t> 23.01.1974 20:51 </t>
  </si>
  <si>
    <t> 0.518 </t>
  </si>
  <si>
    <t> R.Diethelm </t>
  </si>
  <si>
    <t> BBS 13 </t>
  </si>
  <si>
    <t>2442089.282 </t>
  </si>
  <si>
    <t> 10.02.1974 18:46 </t>
  </si>
  <si>
    <t> 0.507 </t>
  </si>
  <si>
    <t> BBS 14 </t>
  </si>
  <si>
    <t>2442119.609 </t>
  </si>
  <si>
    <t> 13.03.1974 02:36 </t>
  </si>
  <si>
    <t> 0.016 </t>
  </si>
  <si>
    <t> AVSJ 6.30 </t>
  </si>
  <si>
    <t>2442121.545 </t>
  </si>
  <si>
    <t> 15.03.1974 01:04 </t>
  </si>
  <si>
    <t> 0.508 </t>
  </si>
  <si>
    <t>2442132.310 </t>
  </si>
  <si>
    <t> 25.03.1974 19:26 </t>
  </si>
  <si>
    <t>2442411.892 </t>
  </si>
  <si>
    <t> 30.12.1974 09:24 </t>
  </si>
  <si>
    <t> 0.490 </t>
  </si>
  <si>
    <t> AVSJ 7.37 </t>
  </si>
  <si>
    <t>2442422.637 </t>
  </si>
  <si>
    <t> 10.01.1975 03:17 </t>
  </si>
  <si>
    <t> 0.481 </t>
  </si>
  <si>
    <t> R.Harvin </t>
  </si>
  <si>
    <t>2442422.639 </t>
  </si>
  <si>
    <t> 10.01.1975 03:20 </t>
  </si>
  <si>
    <t> 0.483 </t>
  </si>
  <si>
    <t> K.Simmons </t>
  </si>
  <si>
    <t>2442463.756 </t>
  </si>
  <si>
    <t> 20.02.1975 06:08 </t>
  </si>
  <si>
    <t> 0.027 </t>
  </si>
  <si>
    <t> G.Samolyk </t>
  </si>
  <si>
    <t>2442494.327 </t>
  </si>
  <si>
    <t> 22.03.1975 19:50 </t>
  </si>
  <si>
    <t> 0.476 </t>
  </si>
  <si>
    <t> W.Braune </t>
  </si>
  <si>
    <t>BAVM 28 </t>
  </si>
  <si>
    <t>2442800.709 </t>
  </si>
  <si>
    <t> 23.01.1976 05:00 </t>
  </si>
  <si>
    <t> 0.013 </t>
  </si>
  <si>
    <t> P.Atwood </t>
  </si>
  <si>
    <t> AOEB 6 </t>
  </si>
  <si>
    <t>2442800.714 </t>
  </si>
  <si>
    <t> 23.01.1976 05:08 </t>
  </si>
  <si>
    <t> 0.018 </t>
  </si>
  <si>
    <t>2442845.598 </t>
  </si>
  <si>
    <t> 08.03.1976 02:21 </t>
  </si>
  <si>
    <t> 0.441 </t>
  </si>
  <si>
    <t>2443225.587 </t>
  </si>
  <si>
    <t> 23.03.1977 02:05 </t>
  </si>
  <si>
    <t> 0.447 </t>
  </si>
  <si>
    <t> C.P.Stephan </t>
  </si>
  <si>
    <t>IBVS 1502 </t>
  </si>
  <si>
    <t>2443225.590 </t>
  </si>
  <si>
    <t> 23.03.1977 02:09 </t>
  </si>
  <si>
    <t> 0.450 </t>
  </si>
  <si>
    <t> C.Stephan </t>
  </si>
  <si>
    <t>2443578.598 </t>
  </si>
  <si>
    <t> 11.03.1978 02:21 </t>
  </si>
  <si>
    <t> 0.012 </t>
  </si>
  <si>
    <t>2443587.630 </t>
  </si>
  <si>
    <t> 20.03.1978 03:07 </t>
  </si>
  <si>
    <t> 0.430 </t>
  </si>
  <si>
    <t>2444528.544 </t>
  </si>
  <si>
    <t> 16.10.1980 01:03 </t>
  </si>
  <si>
    <t> -0.001 </t>
  </si>
  <si>
    <t>IBVS 2415 </t>
  </si>
  <si>
    <t>2444544.724 </t>
  </si>
  <si>
    <t> 01.11.1980 05:22 </t>
  </si>
  <si>
    <t> 0.396 </t>
  </si>
  <si>
    <t> P.Enskonatus </t>
  </si>
  <si>
    <t> MVS 9.81 </t>
  </si>
  <si>
    <t>2444614.584 </t>
  </si>
  <si>
    <t> 10.01.1981 02:00 </t>
  </si>
  <si>
    <t> 0.005 </t>
  </si>
  <si>
    <t>2444958.724 </t>
  </si>
  <si>
    <t> 20.12.1981 05:22 </t>
  </si>
  <si>
    <t> 0.009 </t>
  </si>
  <si>
    <t>2445288.5117 </t>
  </si>
  <si>
    <t> 15.11.1982 00:16 </t>
  </si>
  <si>
    <t> 0.0002 </t>
  </si>
  <si>
    <t>2445376.326 </t>
  </si>
  <si>
    <t> 10.02.1983 19:49 </t>
  </si>
  <si>
    <t>2445625.4752 </t>
  </si>
  <si>
    <t> 17.10.1983 23:24 </t>
  </si>
  <si>
    <t> -0.0027 </t>
  </si>
  <si>
    <t> A.I.Khaliullina </t>
  </si>
  <si>
    <t>2445659.506 </t>
  </si>
  <si>
    <t> 21.11.1983 00:08 </t>
  </si>
  <si>
    <t> 0.321 </t>
  </si>
  <si>
    <t>2445722.2633 </t>
  </si>
  <si>
    <t> 22.01.1984 18:19 </t>
  </si>
  <si>
    <t> -0.0028 </t>
  </si>
  <si>
    <t>2445731.200 </t>
  </si>
  <si>
    <t> 31.01.1984 16:48 </t>
  </si>
  <si>
    <t> 0.320 </t>
  </si>
  <si>
    <t>2446114.774 </t>
  </si>
  <si>
    <t> 18.02.1985 06:34 </t>
  </si>
  <si>
    <t> 0.326 </t>
  </si>
  <si>
    <t>2446118.316 </t>
  </si>
  <si>
    <t> 21.02.1985 19:35 </t>
  </si>
  <si>
    <t> 0.284 </t>
  </si>
  <si>
    <t> BBS 76 </t>
  </si>
  <si>
    <t>2446123.756 </t>
  </si>
  <si>
    <t> 27.02.1985 06:08 </t>
  </si>
  <si>
    <t> -0.002 </t>
  </si>
  <si>
    <t>2446159.608 </t>
  </si>
  <si>
    <t> 04.04.1985 02:35 </t>
  </si>
  <si>
    <t> 0.003 </t>
  </si>
  <si>
    <t>2446494.706 </t>
  </si>
  <si>
    <t> 05.03.1986 04:56 </t>
  </si>
  <si>
    <t> 0.275 </t>
  </si>
  <si>
    <t>2447184.842 </t>
  </si>
  <si>
    <t> 24.01.1988 08:12 </t>
  </si>
  <si>
    <t>2447960.802 </t>
  </si>
  <si>
    <t> 10.03.1990 07:14 </t>
  </si>
  <si>
    <t> 0.209 </t>
  </si>
  <si>
    <t> Hipparcos </t>
  </si>
  <si>
    <t> AAP 345.553 </t>
  </si>
  <si>
    <t>2448697.597 </t>
  </si>
  <si>
    <t> 16.03.1992 02:19 </t>
  </si>
  <si>
    <t> -0.011 </t>
  </si>
  <si>
    <t>2448729.8579 </t>
  </si>
  <si>
    <t> 17.04.1992 08:35 </t>
  </si>
  <si>
    <t> -0.0126 </t>
  </si>
  <si>
    <t>2448749.394 </t>
  </si>
  <si>
    <t> 06.05.1992 21:27 </t>
  </si>
  <si>
    <t> 0.156 </t>
  </si>
  <si>
    <t>2450095.645 </t>
  </si>
  <si>
    <t> 13.01.1996 03:28 </t>
  </si>
  <si>
    <t> -0.015 </t>
  </si>
  <si>
    <t>2450122.2787 </t>
  </si>
  <si>
    <t> 08.02.1996 18:41 </t>
  </si>
  <si>
    <t> 0.0817 </t>
  </si>
  <si>
    <t>R</t>
  </si>
  <si>
    <t> M.Wolf et al. </t>
  </si>
  <si>
    <t>2450124.3121 </t>
  </si>
  <si>
    <t> 10.02.1996 19:29 </t>
  </si>
  <si>
    <t> -0.0258 </t>
  </si>
  <si>
    <t> BBS 111 </t>
  </si>
  <si>
    <t>2450138.6517 </t>
  </si>
  <si>
    <t> 25.02.1996 03:38 </t>
  </si>
  <si>
    <t> -0.0252 </t>
  </si>
  <si>
    <t> Smith &amp; Caton </t>
  </si>
  <si>
    <t>IBVS 5745 </t>
  </si>
  <si>
    <t>2450837.6714 </t>
  </si>
  <si>
    <t> 24.01.1998 04:06 </t>
  </si>
  <si>
    <t> -0.0315 </t>
  </si>
  <si>
    <t> Sandberg Lacy et a </t>
  </si>
  <si>
    <t>IBVS 4597 </t>
  </si>
  <si>
    <t>2450841.2557 </t>
  </si>
  <si>
    <t> 27.01.1998 18:08 </t>
  </si>
  <si>
    <t> -0.0320 </t>
  </si>
  <si>
    <t> BBS 117 </t>
  </si>
  <si>
    <t>2450884.2736 </t>
  </si>
  <si>
    <t> 11.03.1998 18:33 </t>
  </si>
  <si>
    <t> -0.0310 </t>
  </si>
  <si>
    <t>2451579.7084 </t>
  </si>
  <si>
    <t> 05.02.2000 05:00 </t>
  </si>
  <si>
    <t> -0.0376 </t>
  </si>
  <si>
    <t>C </t>
  </si>
  <si>
    <t>ns</t>
  </si>
  <si>
    <t>2451599.1149 </t>
  </si>
  <si>
    <t> 24.02.2000 14:45 </t>
  </si>
  <si>
    <t> 0.0013 </t>
  </si>
  <si>
    <t>2451862.9000 </t>
  </si>
  <si>
    <t> 14.11.2000 09:36 </t>
  </si>
  <si>
    <t> -0.0411 </t>
  </si>
  <si>
    <t>IBVS 5067 </t>
  </si>
  <si>
    <t>2452278.7268 </t>
  </si>
  <si>
    <t> 04.01.2002 05:26 </t>
  </si>
  <si>
    <t> -0.0452 </t>
  </si>
  <si>
    <t> S.Dvorak </t>
  </si>
  <si>
    <t> AOEB 12 </t>
  </si>
  <si>
    <t>2452319.6119 </t>
  </si>
  <si>
    <t> 14.02.2002 02:41 </t>
  </si>
  <si>
    <t> -0.0363 </t>
  </si>
  <si>
    <t>2452640.7824 </t>
  </si>
  <si>
    <t> 01.01.2003 06:46 </t>
  </si>
  <si>
    <t> -0.0493 </t>
  </si>
  <si>
    <t>2453061.6158 </t>
  </si>
  <si>
    <t> 26.02.2004 02:46 </t>
  </si>
  <si>
    <t> -0.0754 </t>
  </si>
  <si>
    <t>2453716.1948 </t>
  </si>
  <si>
    <t> 11.12.2005 16:40 </t>
  </si>
  <si>
    <t> -0.0616 </t>
  </si>
  <si>
    <t> Nakajima </t>
  </si>
  <si>
    <t>VSB 44 </t>
  </si>
  <si>
    <t>2453721.1732 </t>
  </si>
  <si>
    <t> 16.12.2005 16:09 </t>
  </si>
  <si>
    <t> -0.1118 </t>
  </si>
  <si>
    <t>2453798.6429 </t>
  </si>
  <si>
    <t> 04.03.2006 03:25 </t>
  </si>
  <si>
    <t> -0.0627 </t>
  </si>
  <si>
    <t>2454104.7215 </t>
  </si>
  <si>
    <t> 04.01.2007 05:18 </t>
  </si>
  <si>
    <t> -0.1317 </t>
  </si>
  <si>
    <t> J.Bialozynski </t>
  </si>
  <si>
    <t>2454484.6855 </t>
  </si>
  <si>
    <t> 19.01.2008 04:27 </t>
  </si>
  <si>
    <t> -0.1511 </t>
  </si>
  <si>
    <t>JAAVSO 36(2);171 </t>
  </si>
  <si>
    <t>2454527.6998 </t>
  </si>
  <si>
    <t> 02.03.2008 04:47 </t>
  </si>
  <si>
    <t> -0.1538 </t>
  </si>
  <si>
    <t>o</t>
  </si>
  <si>
    <t>JAAVSO 36(2);186 </t>
  </si>
  <si>
    <t>2454540.6754 </t>
  </si>
  <si>
    <t> 15.03.2008 04:12 </t>
  </si>
  <si>
    <t> -0.0732 </t>
  </si>
  <si>
    <t>2454823.8676 </t>
  </si>
  <si>
    <t> 23.12.2008 08:49 </t>
  </si>
  <si>
    <t> -0.0762 </t>
  </si>
  <si>
    <t>JAAVSO 37(1);44 </t>
  </si>
  <si>
    <t>2454877.6385 </t>
  </si>
  <si>
    <t> 15.02.2009 03:19 </t>
  </si>
  <si>
    <t> -0.0765 </t>
  </si>
  <si>
    <t>2455147.8275 </t>
  </si>
  <si>
    <t> 12.11.2009 07:51 </t>
  </si>
  <si>
    <t> -0.1876 </t>
  </si>
  <si>
    <t> JAAVSO 38;120 </t>
  </si>
  <si>
    <t>2455178.7530 </t>
  </si>
  <si>
    <t> 13.12.2009 06:04 </t>
  </si>
  <si>
    <t> -0.0810 </t>
  </si>
  <si>
    <t>2455239.6922 </t>
  </si>
  <si>
    <t> 12.02.2010 04:36 </t>
  </si>
  <si>
    <t> -0.0825 </t>
  </si>
  <si>
    <t> R.Poklar </t>
  </si>
  <si>
    <t>2455527.799 </t>
  </si>
  <si>
    <t> 27.11.2010 07:10 </t>
  </si>
  <si>
    <t> -0.200 </t>
  </si>
  <si>
    <t>IBVS 5960 </t>
  </si>
  <si>
    <t>2455588.7289 </t>
  </si>
  <si>
    <t> 27.01.2011 05:29 </t>
  </si>
  <si>
    <t> -0.2104 </t>
  </si>
  <si>
    <t>IBVS 5992 </t>
  </si>
  <si>
    <t>2455606.6494 </t>
  </si>
  <si>
    <t> 14.02.2011 03:35 </t>
  </si>
  <si>
    <t> -0.2136 </t>
  </si>
  <si>
    <t> JAAVSO 39;177 </t>
  </si>
  <si>
    <t>2455956.6313 </t>
  </si>
  <si>
    <t> 30.01.2012 03:09 </t>
  </si>
  <si>
    <t> -0.0932 </t>
  </si>
  <si>
    <t>IBVS 6029 </t>
  </si>
  <si>
    <t>2455968.6907 </t>
  </si>
  <si>
    <t> 11.02.2012 04:34 </t>
  </si>
  <si>
    <t> -0.2320 </t>
  </si>
  <si>
    <t>2456251.8685 </t>
  </si>
  <si>
    <t> 20.11.2012 08:50 </t>
  </si>
  <si>
    <t> -0.2493 </t>
  </si>
  <si>
    <t>IBVS 6042 </t>
  </si>
  <si>
    <t>2456282.8397 </t>
  </si>
  <si>
    <t> 21.12.2012 08:09 </t>
  </si>
  <si>
    <t> -0.0969 </t>
  </si>
  <si>
    <t>2456318.68457 </t>
  </si>
  <si>
    <t> 26.01.2013 04:25 </t>
  </si>
  <si>
    <t> -0.09956 </t>
  </si>
  <si>
    <t> M.Mašek </t>
  </si>
  <si>
    <t>OEJV 0160 </t>
  </si>
  <si>
    <t>2456336.6083 </t>
  </si>
  <si>
    <t> 13.02.2013 02:35 </t>
  </si>
  <si>
    <t> -0.0996 </t>
  </si>
  <si>
    <t> JAAVSO 41;328 </t>
  </si>
  <si>
    <t>2457090.6550 </t>
  </si>
  <si>
    <t> 09.03.2015 03:43 </t>
  </si>
  <si>
    <t> -0.2941 </t>
  </si>
  <si>
    <t> JAAVSO 43-1 </t>
  </si>
  <si>
    <t>JAVSO..46..184</t>
  </si>
  <si>
    <t>JAVSO..47..263</t>
  </si>
  <si>
    <t>JAVSO..48…87</t>
  </si>
  <si>
    <t>JAVSO..48..256</t>
  </si>
  <si>
    <t>VSB 069</t>
  </si>
  <si>
    <t>Ic</t>
  </si>
  <si>
    <t>B</t>
  </si>
  <si>
    <t>JAVSO 49, 108</t>
  </si>
  <si>
    <t>JAVSO 49, 256</t>
  </si>
  <si>
    <t>VSB, 91</t>
  </si>
  <si>
    <t>JAVSO, 50, 133</t>
  </si>
  <si>
    <t>JBAV, 79</t>
  </si>
  <si>
    <t>VSB, 108</t>
  </si>
  <si>
    <t>JAAVSO, 51, 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</si>
</sst>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$&quot;#,##0_);\(&quot;$&quot;#,##0\)"/>
    <numFmt numFmtId="165" formatCode="0.00000"/>
  </numFmts>
  <fonts count="39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1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0"/>
      <color indexed="30"/>
      <name val="Arial"/>
      <family val="2"/>
    </font>
    <font>
      <sz val="10"/>
      <color indexed="17"/>
      <name val="Arial"/>
      <family val="2"/>
    </font>
    <font>
      <sz val="10"/>
      <color rgb="FF00B05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8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9">
    <xf numFmtId="0" fontId="0" fillId="0" borderId="0">
      <alignment vertical="top"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27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9" fillId="7" borderId="1" applyNumberFormat="0" applyAlignment="0" applyProtection="0"/>
    <xf numFmtId="0" fontId="30" fillId="0" borderId="4" applyNumberFormat="0" applyFill="0" applyAlignment="0" applyProtection="0"/>
    <xf numFmtId="0" fontId="31" fillId="22" borderId="0" applyNumberFormat="0" applyBorder="0" applyAlignment="0" applyProtection="0"/>
    <xf numFmtId="0" fontId="6" fillId="0" borderId="0"/>
    <xf numFmtId="0" fontId="9" fillId="23" borderId="5" applyNumberFormat="0" applyFont="0" applyAlignment="0" applyProtection="0"/>
    <xf numFmtId="0" fontId="32" fillId="20" borderId="6" applyNumberFormat="0" applyAlignment="0" applyProtection="0"/>
    <xf numFmtId="0" fontId="33" fillId="0" borderId="0" applyNumberFormat="0" applyFill="0" applyBorder="0" applyAlignment="0" applyProtection="0"/>
    <xf numFmtId="0" fontId="6" fillId="0" borderId="7" applyNumberFormat="0" applyFont="0" applyFill="0" applyAlignment="0" applyProtection="0"/>
    <xf numFmtId="0" fontId="34" fillId="0" borderId="0" applyNumberFormat="0" applyFill="0" applyBorder="0" applyAlignment="0" applyProtection="0"/>
    <xf numFmtId="43" fontId="38" fillId="0" borderId="0" applyFont="0" applyFill="0" applyBorder="0" applyAlignment="0" applyProtection="0"/>
  </cellStyleXfs>
  <cellXfs count="78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>
      <alignment horizontal="center"/>
    </xf>
    <xf numFmtId="0" fontId="7" fillId="0" borderId="0" xfId="0" applyFont="1" applyAlignment="1"/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9" fillId="0" borderId="0" xfId="0" applyFont="1" applyAlignment="1"/>
    <xf numFmtId="0" fontId="9" fillId="0" borderId="0" xfId="0" applyFont="1" applyAlignment="1">
      <alignment horizontal="left"/>
    </xf>
    <xf numFmtId="0" fontId="10" fillId="0" borderId="0" xfId="0" applyFont="1" applyAlignment="1"/>
    <xf numFmtId="0" fontId="10" fillId="0" borderId="0" xfId="0" applyFont="1">
      <alignment vertical="top"/>
    </xf>
    <xf numFmtId="0" fontId="10" fillId="0" borderId="0" xfId="0" applyFont="1" applyAlignment="1">
      <alignment horizontal="center"/>
    </xf>
    <xf numFmtId="0" fontId="0" fillId="0" borderId="0" xfId="0">
      <alignment vertical="top"/>
    </xf>
    <xf numFmtId="0" fontId="11" fillId="0" borderId="0" xfId="0" applyFont="1">
      <alignment vertical="top"/>
    </xf>
    <xf numFmtId="0" fontId="4" fillId="0" borderId="0" xfId="0" applyFont="1">
      <alignment vertical="top"/>
    </xf>
    <xf numFmtId="0" fontId="11" fillId="0" borderId="0" xfId="0" applyFont="1" applyAlignment="1">
      <alignment horizontal="center"/>
    </xf>
    <xf numFmtId="0" fontId="7" fillId="0" borderId="0" xfId="0" applyFont="1">
      <alignment vertical="top"/>
    </xf>
    <xf numFmtId="0" fontId="12" fillId="0" borderId="0" xfId="0" applyFont="1" applyAlignment="1">
      <alignment horizontal="center"/>
    </xf>
    <xf numFmtId="0" fontId="14" fillId="0" borderId="0" xfId="0" applyFont="1">
      <alignment vertical="top"/>
    </xf>
    <xf numFmtId="0" fontId="12" fillId="0" borderId="0" xfId="0" applyFont="1">
      <alignment vertical="top"/>
    </xf>
    <xf numFmtId="0" fontId="11" fillId="0" borderId="0" xfId="0" applyFont="1" applyAlignment="1"/>
    <xf numFmtId="22" fontId="11" fillId="0" borderId="0" xfId="0" applyNumberFormat="1" applyFont="1">
      <alignment vertical="top"/>
    </xf>
    <xf numFmtId="0" fontId="11" fillId="0" borderId="0" xfId="0" applyFont="1" applyAlignment="1">
      <alignment horizontal="right"/>
    </xf>
    <xf numFmtId="0" fontId="13" fillId="0" borderId="0" xfId="0" applyFont="1">
      <alignment vertical="top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5" fillId="0" borderId="0" xfId="0" applyFont="1">
      <alignment vertical="top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6" fillId="0" borderId="0" xfId="0" applyFont="1">
      <alignment vertical="top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>
      <alignment vertical="top"/>
    </xf>
    <xf numFmtId="0" fontId="19" fillId="0" borderId="0" xfId="38" applyAlignment="1" applyProtection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>
      <alignment vertical="top"/>
    </xf>
    <xf numFmtId="0" fontId="0" fillId="0" borderId="0" xfId="0" applyAlignment="1">
      <alignment horizontal="center"/>
    </xf>
    <xf numFmtId="0" fontId="0" fillId="0" borderId="0" xfId="0" quotePrefix="1">
      <alignment vertical="top"/>
    </xf>
    <xf numFmtId="0" fontId="5" fillId="24" borderId="17" xfId="0" applyFont="1" applyFill="1" applyBorder="1" applyAlignment="1">
      <alignment horizontal="left" vertical="top" wrapText="1" indent="1"/>
    </xf>
    <xf numFmtId="0" fontId="5" fillId="24" borderId="17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horizontal="right" vertical="top" wrapText="1"/>
    </xf>
    <xf numFmtId="0" fontId="19" fillId="24" borderId="17" xfId="38" applyFill="1" applyBorder="1" applyAlignment="1" applyProtection="1">
      <alignment horizontal="right" vertical="top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11" fillId="25" borderId="0" xfId="0" applyFont="1" applyFill="1" applyAlignment="1"/>
    <xf numFmtId="0" fontId="0" fillId="0" borderId="10" xfId="0" applyBorder="1" applyAlignment="1">
      <alignment horizontal="left"/>
    </xf>
    <xf numFmtId="0" fontId="35" fillId="0" borderId="0" xfId="42" applyFont="1" applyAlignment="1">
      <alignment horizontal="left" vertical="center"/>
    </xf>
    <xf numFmtId="0" fontId="35" fillId="0" borderId="0" xfId="42" applyFont="1" applyAlignment="1">
      <alignment horizontal="center" vertical="center"/>
    </xf>
    <xf numFmtId="0" fontId="35" fillId="0" borderId="0" xfId="42" applyFont="1" applyAlignment="1">
      <alignment horizontal="left"/>
    </xf>
    <xf numFmtId="0" fontId="36" fillId="0" borderId="0" xfId="0" applyFont="1" applyAlignment="1"/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6" fillId="0" borderId="0" xfId="42" applyFont="1"/>
    <xf numFmtId="0" fontId="36" fillId="0" borderId="0" xfId="42" applyFont="1" applyAlignment="1">
      <alignment horizontal="center"/>
    </xf>
    <xf numFmtId="0" fontId="36" fillId="0" borderId="0" xfId="42" applyFont="1" applyAlignment="1">
      <alignment horizontal="left"/>
    </xf>
    <xf numFmtId="0" fontId="15" fillId="0" borderId="0" xfId="0" applyFont="1" applyAlignment="1"/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left" vertical="center" wrapText="1"/>
    </xf>
    <xf numFmtId="43" fontId="37" fillId="0" borderId="0" xfId="48" applyFont="1" applyBorder="1"/>
    <xf numFmtId="0" fontId="37" fillId="0" borderId="0" xfId="0" applyFont="1" applyAlignment="1" applyProtection="1">
      <alignment horizontal="left"/>
      <protection locked="0"/>
    </xf>
    <xf numFmtId="0" fontId="37" fillId="0" borderId="0" xfId="0" applyFont="1" applyAlignment="1" applyProtection="1">
      <alignment horizontal="center"/>
      <protection locked="0"/>
    </xf>
    <xf numFmtId="0" fontId="37" fillId="0" borderId="0" xfId="0" applyFont="1" applyAlignment="1" applyProtection="1">
      <protection locked="0"/>
    </xf>
    <xf numFmtId="43" fontId="37" fillId="0" borderId="0" xfId="48" applyFont="1" applyBorder="1" applyAlignment="1">
      <alignment horizontal="center"/>
    </xf>
    <xf numFmtId="165" fontId="37" fillId="0" borderId="0" xfId="0" applyNumberFormat="1" applyFont="1" applyAlignment="1">
      <alignment horizontal="left" vertical="center" wrapText="1"/>
    </xf>
    <xf numFmtId="165" fontId="37" fillId="0" borderId="0" xfId="0" applyNumberFormat="1" applyFont="1" applyAlignment="1" applyProtection="1">
      <alignment horizontal="left" vertical="center" wrapText="1"/>
      <protection locked="0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8" builtinId="3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 xr:uid="{00000000-0005-0000-0000-00002A000000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RU Mon - O-C Diagr.</a:t>
            </a:r>
          </a:p>
        </c:rich>
      </c:tx>
      <c:layout>
        <c:manualLayout>
          <c:xMode val="edge"/>
          <c:yMode val="edge"/>
          <c:x val="0.3725806451612903"/>
          <c:y val="3.34346504559270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64516129032258"/>
          <c:y val="0.1458966565349544"/>
          <c:w val="0.82096774193548383"/>
          <c:h val="0.63221884498480241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</c:f>
              <c:strCache>
                <c:ptCount val="1"/>
                <c:pt idx="0">
                  <c:v>GCVS 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Active!$D$21:$D$272</c:f>
                <c:numCache>
                  <c:formatCode>General</c:formatCode>
                  <c:ptCount val="252"/>
                  <c:pt idx="93">
                    <c:v>0</c:v>
                  </c:pt>
                  <c:pt idx="95">
                    <c:v>0</c:v>
                  </c:pt>
                  <c:pt idx="101">
                    <c:v>0</c:v>
                  </c:pt>
                  <c:pt idx="136">
                    <c:v>1.4E-3</c:v>
                  </c:pt>
                  <c:pt idx="137">
                    <c:v>2.0000000000000001E-4</c:v>
                  </c:pt>
                  <c:pt idx="139">
                    <c:v>2E-3</c:v>
                  </c:pt>
                  <c:pt idx="143">
                    <c:v>2.9999999999999997E-4</c:v>
                  </c:pt>
                  <c:pt idx="152">
                    <c:v>2.9999999999999997E-4</c:v>
                  </c:pt>
                  <c:pt idx="153">
                    <c:v>2.9999999999999997E-4</c:v>
                  </c:pt>
                  <c:pt idx="154">
                    <c:v>2.0000000000000001E-4</c:v>
                  </c:pt>
                  <c:pt idx="155">
                    <c:v>1E-4</c:v>
                  </c:pt>
                  <c:pt idx="156">
                    <c:v>2.0000000000000001E-4</c:v>
                  </c:pt>
                  <c:pt idx="157">
                    <c:v>6.9999999999999999E-4</c:v>
                  </c:pt>
                  <c:pt idx="158">
                    <c:v>2.0000000000000001E-4</c:v>
                  </c:pt>
                  <c:pt idx="159">
                    <c:v>1E-4</c:v>
                  </c:pt>
                  <c:pt idx="160">
                    <c:v>8.0000000000000002E-3</c:v>
                  </c:pt>
                  <c:pt idx="162">
                    <c:v>2.0000000000000001E-4</c:v>
                  </c:pt>
                  <c:pt idx="163">
                    <c:v>2.0000000000000001E-4</c:v>
                  </c:pt>
                  <c:pt idx="164">
                    <c:v>2.9999999999999997E-4</c:v>
                  </c:pt>
                  <c:pt idx="165">
                    <c:v>3.1E-4</c:v>
                  </c:pt>
                  <c:pt idx="166">
                    <c:v>4.0000000000000002E-4</c:v>
                  </c:pt>
                  <c:pt idx="168">
                    <c:v>2.5999999999999998E-4</c:v>
                  </c:pt>
                  <c:pt idx="169">
                    <c:v>1E-4</c:v>
                  </c:pt>
                  <c:pt idx="171">
                    <c:v>1E-4</c:v>
                  </c:pt>
                  <c:pt idx="172">
                    <c:v>1E-4</c:v>
                  </c:pt>
                  <c:pt idx="173">
                    <c:v>1E-4</c:v>
                  </c:pt>
                  <c:pt idx="174">
                    <c:v>1E-4</c:v>
                  </c:pt>
                  <c:pt idx="175">
                    <c:v>1E-4</c:v>
                  </c:pt>
                  <c:pt idx="176">
                    <c:v>2.0000000000000001E-4</c:v>
                  </c:pt>
                  <c:pt idx="177">
                    <c:v>2.0000000000000001E-4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1E-4</c:v>
                  </c:pt>
                  <c:pt idx="193">
                    <c:v>2.0000000000000001E-4</c:v>
                  </c:pt>
                  <c:pt idx="198">
                    <c:v>3.0000000000000001E-3</c:v>
                  </c:pt>
                  <c:pt idx="199">
                    <c:v>5.9999999999999995E-4</c:v>
                  </c:pt>
                  <c:pt idx="200">
                    <c:v>2.9999999999999997E-4</c:v>
                  </c:pt>
                </c:numCache>
              </c:numRef>
            </c:plus>
            <c:minus>
              <c:numRef>
                <c:f>Active!$D$21:$D$272</c:f>
                <c:numCache>
                  <c:formatCode>General</c:formatCode>
                  <c:ptCount val="252"/>
                  <c:pt idx="93">
                    <c:v>0</c:v>
                  </c:pt>
                  <c:pt idx="95">
                    <c:v>0</c:v>
                  </c:pt>
                  <c:pt idx="101">
                    <c:v>0</c:v>
                  </c:pt>
                  <c:pt idx="136">
                    <c:v>1.4E-3</c:v>
                  </c:pt>
                  <c:pt idx="137">
                    <c:v>2.0000000000000001E-4</c:v>
                  </c:pt>
                  <c:pt idx="139">
                    <c:v>2E-3</c:v>
                  </c:pt>
                  <c:pt idx="143">
                    <c:v>2.9999999999999997E-4</c:v>
                  </c:pt>
                  <c:pt idx="152">
                    <c:v>2.9999999999999997E-4</c:v>
                  </c:pt>
                  <c:pt idx="153">
                    <c:v>2.9999999999999997E-4</c:v>
                  </c:pt>
                  <c:pt idx="154">
                    <c:v>2.0000000000000001E-4</c:v>
                  </c:pt>
                  <c:pt idx="155">
                    <c:v>1E-4</c:v>
                  </c:pt>
                  <c:pt idx="156">
                    <c:v>2.0000000000000001E-4</c:v>
                  </c:pt>
                  <c:pt idx="157">
                    <c:v>6.9999999999999999E-4</c:v>
                  </c:pt>
                  <c:pt idx="158">
                    <c:v>2.0000000000000001E-4</c:v>
                  </c:pt>
                  <c:pt idx="159">
                    <c:v>1E-4</c:v>
                  </c:pt>
                  <c:pt idx="160">
                    <c:v>8.0000000000000002E-3</c:v>
                  </c:pt>
                  <c:pt idx="162">
                    <c:v>2.0000000000000001E-4</c:v>
                  </c:pt>
                  <c:pt idx="163">
                    <c:v>2.0000000000000001E-4</c:v>
                  </c:pt>
                  <c:pt idx="164">
                    <c:v>2.9999999999999997E-4</c:v>
                  </c:pt>
                  <c:pt idx="165">
                    <c:v>3.1E-4</c:v>
                  </c:pt>
                  <c:pt idx="166">
                    <c:v>4.0000000000000002E-4</c:v>
                  </c:pt>
                  <c:pt idx="168">
                    <c:v>2.5999999999999998E-4</c:v>
                  </c:pt>
                  <c:pt idx="169">
                    <c:v>1E-4</c:v>
                  </c:pt>
                  <c:pt idx="171">
                    <c:v>1E-4</c:v>
                  </c:pt>
                  <c:pt idx="172">
                    <c:v>1E-4</c:v>
                  </c:pt>
                  <c:pt idx="173">
                    <c:v>1E-4</c:v>
                  </c:pt>
                  <c:pt idx="174">
                    <c:v>1E-4</c:v>
                  </c:pt>
                  <c:pt idx="175">
                    <c:v>1E-4</c:v>
                  </c:pt>
                  <c:pt idx="176">
                    <c:v>2.0000000000000001E-4</c:v>
                  </c:pt>
                  <c:pt idx="177">
                    <c:v>2.0000000000000001E-4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1E-4</c:v>
                  </c:pt>
                  <c:pt idx="193">
                    <c:v>2.0000000000000001E-4</c:v>
                  </c:pt>
                  <c:pt idx="198">
                    <c:v>3.0000000000000001E-3</c:v>
                  </c:pt>
                  <c:pt idx="199">
                    <c:v>5.9999999999999995E-4</c:v>
                  </c:pt>
                  <c:pt idx="200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Active!$F$21:$F$915</c:f>
              <c:numCache>
                <c:formatCode>General</c:formatCode>
                <c:ptCount val="895"/>
                <c:pt idx="0">
                  <c:v>-7332.5</c:v>
                </c:pt>
                <c:pt idx="1">
                  <c:v>-7250</c:v>
                </c:pt>
                <c:pt idx="2">
                  <c:v>-6930.5</c:v>
                </c:pt>
                <c:pt idx="3">
                  <c:v>-6930</c:v>
                </c:pt>
                <c:pt idx="4">
                  <c:v>-6829.5</c:v>
                </c:pt>
                <c:pt idx="5">
                  <c:v>-6741</c:v>
                </c:pt>
                <c:pt idx="6">
                  <c:v>-6524.5</c:v>
                </c:pt>
                <c:pt idx="7">
                  <c:v>-6524</c:v>
                </c:pt>
                <c:pt idx="8">
                  <c:v>-6418.5</c:v>
                </c:pt>
                <c:pt idx="9">
                  <c:v>-6418</c:v>
                </c:pt>
                <c:pt idx="10">
                  <c:v>-6213</c:v>
                </c:pt>
                <c:pt idx="11">
                  <c:v>-6028</c:v>
                </c:pt>
                <c:pt idx="12">
                  <c:v>-4897</c:v>
                </c:pt>
                <c:pt idx="13">
                  <c:v>-4886.5</c:v>
                </c:pt>
                <c:pt idx="14">
                  <c:v>-4881</c:v>
                </c:pt>
                <c:pt idx="15">
                  <c:v>-4619</c:v>
                </c:pt>
                <c:pt idx="16">
                  <c:v>-4609</c:v>
                </c:pt>
                <c:pt idx="17">
                  <c:v>-4604.5</c:v>
                </c:pt>
                <c:pt idx="18">
                  <c:v>-4604</c:v>
                </c:pt>
                <c:pt idx="19">
                  <c:v>-4597</c:v>
                </c:pt>
                <c:pt idx="20">
                  <c:v>-4587</c:v>
                </c:pt>
                <c:pt idx="21">
                  <c:v>-4580.5</c:v>
                </c:pt>
                <c:pt idx="22">
                  <c:v>-4530</c:v>
                </c:pt>
                <c:pt idx="23">
                  <c:v>-4520</c:v>
                </c:pt>
                <c:pt idx="24">
                  <c:v>-4518.5</c:v>
                </c:pt>
                <c:pt idx="25">
                  <c:v>-4518</c:v>
                </c:pt>
                <c:pt idx="26">
                  <c:v>-4481.5</c:v>
                </c:pt>
                <c:pt idx="27">
                  <c:v>-4301.5</c:v>
                </c:pt>
                <c:pt idx="28">
                  <c:v>-4301</c:v>
                </c:pt>
                <c:pt idx="29">
                  <c:v>-4012</c:v>
                </c:pt>
                <c:pt idx="30">
                  <c:v>-3978</c:v>
                </c:pt>
                <c:pt idx="31">
                  <c:v>-3976.5</c:v>
                </c:pt>
                <c:pt idx="32">
                  <c:v>-3971.5</c:v>
                </c:pt>
                <c:pt idx="33">
                  <c:v>-3961</c:v>
                </c:pt>
                <c:pt idx="34">
                  <c:v>-3909</c:v>
                </c:pt>
                <c:pt idx="35">
                  <c:v>-3906</c:v>
                </c:pt>
                <c:pt idx="36">
                  <c:v>-3882.5</c:v>
                </c:pt>
                <c:pt idx="37">
                  <c:v>-3882</c:v>
                </c:pt>
                <c:pt idx="38">
                  <c:v>-3865.5</c:v>
                </c:pt>
                <c:pt idx="39">
                  <c:v>-3865</c:v>
                </c:pt>
                <c:pt idx="40">
                  <c:v>-3682</c:v>
                </c:pt>
                <c:pt idx="41">
                  <c:v>-3680.5</c:v>
                </c:pt>
                <c:pt idx="42">
                  <c:v>-3667</c:v>
                </c:pt>
                <c:pt idx="43">
                  <c:v>-3665.5</c:v>
                </c:pt>
                <c:pt idx="44">
                  <c:v>-3660</c:v>
                </c:pt>
                <c:pt idx="45">
                  <c:v>-3559</c:v>
                </c:pt>
                <c:pt idx="46">
                  <c:v>-3485.5</c:v>
                </c:pt>
                <c:pt idx="47">
                  <c:v>-3465.5</c:v>
                </c:pt>
                <c:pt idx="48">
                  <c:v>-3458.5</c:v>
                </c:pt>
                <c:pt idx="49">
                  <c:v>-3376</c:v>
                </c:pt>
                <c:pt idx="50">
                  <c:v>-3376</c:v>
                </c:pt>
                <c:pt idx="51">
                  <c:v>-3369.5</c:v>
                </c:pt>
                <c:pt idx="52">
                  <c:v>-3362.5</c:v>
                </c:pt>
                <c:pt idx="53">
                  <c:v>-3268.5</c:v>
                </c:pt>
                <c:pt idx="54">
                  <c:v>-3268</c:v>
                </c:pt>
                <c:pt idx="55">
                  <c:v>-3263.5</c:v>
                </c:pt>
                <c:pt idx="56">
                  <c:v>-3253</c:v>
                </c:pt>
                <c:pt idx="57">
                  <c:v>-3251.5</c:v>
                </c:pt>
                <c:pt idx="58">
                  <c:v>-3239.5</c:v>
                </c:pt>
                <c:pt idx="59">
                  <c:v>-3152</c:v>
                </c:pt>
                <c:pt idx="60">
                  <c:v>-3075</c:v>
                </c:pt>
                <c:pt idx="61">
                  <c:v>-3063</c:v>
                </c:pt>
                <c:pt idx="62">
                  <c:v>-2989.5</c:v>
                </c:pt>
                <c:pt idx="63">
                  <c:v>-1566</c:v>
                </c:pt>
                <c:pt idx="64">
                  <c:v>-1556</c:v>
                </c:pt>
                <c:pt idx="65">
                  <c:v>-1546</c:v>
                </c:pt>
                <c:pt idx="66">
                  <c:v>-1540.5</c:v>
                </c:pt>
                <c:pt idx="67">
                  <c:v>-1539</c:v>
                </c:pt>
                <c:pt idx="68">
                  <c:v>-1440</c:v>
                </c:pt>
                <c:pt idx="69">
                  <c:v>-1426.5</c:v>
                </c:pt>
                <c:pt idx="70">
                  <c:v>-1332</c:v>
                </c:pt>
                <c:pt idx="71">
                  <c:v>-840.5</c:v>
                </c:pt>
                <c:pt idx="72">
                  <c:v>-840</c:v>
                </c:pt>
                <c:pt idx="73">
                  <c:v>-836.5</c:v>
                </c:pt>
                <c:pt idx="74">
                  <c:v>-835</c:v>
                </c:pt>
                <c:pt idx="75">
                  <c:v>-833</c:v>
                </c:pt>
                <c:pt idx="76">
                  <c:v>-829.5</c:v>
                </c:pt>
                <c:pt idx="77">
                  <c:v>-623.5</c:v>
                </c:pt>
                <c:pt idx="78">
                  <c:v>-516</c:v>
                </c:pt>
                <c:pt idx="79">
                  <c:v>-516</c:v>
                </c:pt>
                <c:pt idx="80">
                  <c:v>-509</c:v>
                </c:pt>
                <c:pt idx="81">
                  <c:v>-509</c:v>
                </c:pt>
                <c:pt idx="82">
                  <c:v>-414</c:v>
                </c:pt>
                <c:pt idx="83">
                  <c:v>-407.5</c:v>
                </c:pt>
                <c:pt idx="84">
                  <c:v>-221.5</c:v>
                </c:pt>
                <c:pt idx="85">
                  <c:v>-212</c:v>
                </c:pt>
                <c:pt idx="86">
                  <c:v>-211.5</c:v>
                </c:pt>
                <c:pt idx="87">
                  <c:v>-207.5</c:v>
                </c:pt>
                <c:pt idx="88">
                  <c:v>-206.5</c:v>
                </c:pt>
                <c:pt idx="89">
                  <c:v>-201</c:v>
                </c:pt>
                <c:pt idx="90">
                  <c:v>-196</c:v>
                </c:pt>
                <c:pt idx="91">
                  <c:v>-106.5</c:v>
                </c:pt>
                <c:pt idx="92">
                  <c:v>-13</c:v>
                </c:pt>
                <c:pt idx="93">
                  <c:v>-9.5</c:v>
                </c:pt>
                <c:pt idx="94">
                  <c:v>-0.5</c:v>
                </c:pt>
                <c:pt idx="95">
                  <c:v>0</c:v>
                </c:pt>
                <c:pt idx="96">
                  <c:v>91.5</c:v>
                </c:pt>
                <c:pt idx="97">
                  <c:v>96.5</c:v>
                </c:pt>
                <c:pt idx="98">
                  <c:v>105</c:v>
                </c:pt>
                <c:pt idx="99">
                  <c:v>105.5</c:v>
                </c:pt>
                <c:pt idx="100">
                  <c:v>108.5</c:v>
                </c:pt>
                <c:pt idx="101">
                  <c:v>186.5</c:v>
                </c:pt>
                <c:pt idx="102">
                  <c:v>189.5</c:v>
                </c:pt>
                <c:pt idx="103">
                  <c:v>189.5</c:v>
                </c:pt>
                <c:pt idx="104">
                  <c:v>189.5</c:v>
                </c:pt>
                <c:pt idx="105">
                  <c:v>201</c:v>
                </c:pt>
                <c:pt idx="106">
                  <c:v>209.5</c:v>
                </c:pt>
                <c:pt idx="107">
                  <c:v>295</c:v>
                </c:pt>
                <c:pt idx="108">
                  <c:v>295</c:v>
                </c:pt>
                <c:pt idx="109">
                  <c:v>307.5</c:v>
                </c:pt>
                <c:pt idx="110">
                  <c:v>413.5</c:v>
                </c:pt>
                <c:pt idx="111">
                  <c:v>413.5</c:v>
                </c:pt>
                <c:pt idx="112">
                  <c:v>512</c:v>
                </c:pt>
                <c:pt idx="113">
                  <c:v>514.5</c:v>
                </c:pt>
                <c:pt idx="114">
                  <c:v>777</c:v>
                </c:pt>
                <c:pt idx="115">
                  <c:v>781.5</c:v>
                </c:pt>
                <c:pt idx="116">
                  <c:v>801</c:v>
                </c:pt>
                <c:pt idx="117">
                  <c:v>897</c:v>
                </c:pt>
                <c:pt idx="118">
                  <c:v>989</c:v>
                </c:pt>
                <c:pt idx="119">
                  <c:v>1013.5</c:v>
                </c:pt>
                <c:pt idx="120">
                  <c:v>1083</c:v>
                </c:pt>
                <c:pt idx="121">
                  <c:v>1092.5</c:v>
                </c:pt>
                <c:pt idx="122">
                  <c:v>1110</c:v>
                </c:pt>
                <c:pt idx="123">
                  <c:v>1112.5</c:v>
                </c:pt>
                <c:pt idx="124">
                  <c:v>1219.5</c:v>
                </c:pt>
                <c:pt idx="125">
                  <c:v>1220.5</c:v>
                </c:pt>
                <c:pt idx="126">
                  <c:v>1222</c:v>
                </c:pt>
                <c:pt idx="127">
                  <c:v>1232</c:v>
                </c:pt>
                <c:pt idx="128">
                  <c:v>1325.5</c:v>
                </c:pt>
                <c:pt idx="129">
                  <c:v>1518</c:v>
                </c:pt>
                <c:pt idx="130">
                  <c:v>1734.5</c:v>
                </c:pt>
                <c:pt idx="131">
                  <c:v>1940</c:v>
                </c:pt>
                <c:pt idx="132">
                  <c:v>1949</c:v>
                </c:pt>
                <c:pt idx="133">
                  <c:v>1954.5</c:v>
                </c:pt>
                <c:pt idx="134">
                  <c:v>2330</c:v>
                </c:pt>
                <c:pt idx="135">
                  <c:v>2337.5</c:v>
                </c:pt>
                <c:pt idx="136">
                  <c:v>2338</c:v>
                </c:pt>
                <c:pt idx="137">
                  <c:v>2342</c:v>
                </c:pt>
                <c:pt idx="138">
                  <c:v>2537</c:v>
                </c:pt>
                <c:pt idx="139">
                  <c:v>2538</c:v>
                </c:pt>
                <c:pt idx="140">
                  <c:v>2550</c:v>
                </c:pt>
                <c:pt idx="141">
                  <c:v>2744</c:v>
                </c:pt>
                <c:pt idx="142">
                  <c:v>2749.5</c:v>
                </c:pt>
                <c:pt idx="143">
                  <c:v>2823</c:v>
                </c:pt>
                <c:pt idx="144">
                  <c:v>2939</c:v>
                </c:pt>
                <c:pt idx="145">
                  <c:v>2950.5</c:v>
                </c:pt>
                <c:pt idx="146">
                  <c:v>3040</c:v>
                </c:pt>
                <c:pt idx="147">
                  <c:v>3157.5</c:v>
                </c:pt>
                <c:pt idx="148">
                  <c:v>3340</c:v>
                </c:pt>
                <c:pt idx="149">
                  <c:v>3341.5</c:v>
                </c:pt>
                <c:pt idx="150">
                  <c:v>3363</c:v>
                </c:pt>
                <c:pt idx="151">
                  <c:v>3448.5</c:v>
                </c:pt>
                <c:pt idx="152">
                  <c:v>3554.5</c:v>
                </c:pt>
                <c:pt idx="153">
                  <c:v>3566.5</c:v>
                </c:pt>
                <c:pt idx="154">
                  <c:v>3570</c:v>
                </c:pt>
                <c:pt idx="155">
                  <c:v>3649</c:v>
                </c:pt>
                <c:pt idx="156">
                  <c:v>3664</c:v>
                </c:pt>
                <c:pt idx="157">
                  <c:v>3739.5</c:v>
                </c:pt>
                <c:pt idx="158">
                  <c:v>3748</c:v>
                </c:pt>
                <c:pt idx="159">
                  <c:v>3765</c:v>
                </c:pt>
                <c:pt idx="160">
                  <c:v>3845.5</c:v>
                </c:pt>
                <c:pt idx="161">
                  <c:v>3862.5</c:v>
                </c:pt>
                <c:pt idx="162">
                  <c:v>3867.5</c:v>
                </c:pt>
                <c:pt idx="163">
                  <c:v>3965</c:v>
                </c:pt>
                <c:pt idx="164">
                  <c:v>3968.5</c:v>
                </c:pt>
                <c:pt idx="165">
                  <c:v>4047.5</c:v>
                </c:pt>
                <c:pt idx="166">
                  <c:v>4056</c:v>
                </c:pt>
                <c:pt idx="167">
                  <c:v>4066</c:v>
                </c:pt>
                <c:pt idx="168">
                  <c:v>4066</c:v>
                </c:pt>
                <c:pt idx="169">
                  <c:v>4071</c:v>
                </c:pt>
                <c:pt idx="170">
                  <c:v>4281.5</c:v>
                </c:pt>
                <c:pt idx="171">
                  <c:v>4281.5</c:v>
                </c:pt>
                <c:pt idx="172">
                  <c:v>4577.5</c:v>
                </c:pt>
                <c:pt idx="173">
                  <c:v>4579</c:v>
                </c:pt>
                <c:pt idx="174">
                  <c:v>4686.5</c:v>
                </c:pt>
                <c:pt idx="175">
                  <c:v>4759</c:v>
                </c:pt>
                <c:pt idx="176">
                  <c:v>4784.5</c:v>
                </c:pt>
                <c:pt idx="177">
                  <c:v>4865</c:v>
                </c:pt>
                <c:pt idx="178">
                  <c:v>4872.5</c:v>
                </c:pt>
                <c:pt idx="179">
                  <c:v>4872.5</c:v>
                </c:pt>
                <c:pt idx="180">
                  <c:v>4874</c:v>
                </c:pt>
                <c:pt idx="181">
                  <c:v>4874</c:v>
                </c:pt>
                <c:pt idx="182">
                  <c:v>4874</c:v>
                </c:pt>
                <c:pt idx="183">
                  <c:v>4874</c:v>
                </c:pt>
                <c:pt idx="184">
                  <c:v>4874</c:v>
                </c:pt>
                <c:pt idx="185">
                  <c:v>4879</c:v>
                </c:pt>
                <c:pt idx="186">
                  <c:v>4879</c:v>
                </c:pt>
                <c:pt idx="187">
                  <c:v>4879</c:v>
                </c:pt>
                <c:pt idx="188">
                  <c:v>4879</c:v>
                </c:pt>
                <c:pt idx="189">
                  <c:v>4879.5</c:v>
                </c:pt>
                <c:pt idx="190">
                  <c:v>4882.5</c:v>
                </c:pt>
                <c:pt idx="191">
                  <c:v>4882.5</c:v>
                </c:pt>
                <c:pt idx="192">
                  <c:v>4895</c:v>
                </c:pt>
                <c:pt idx="193">
                  <c:v>4974.5</c:v>
                </c:pt>
                <c:pt idx="194">
                  <c:v>4980</c:v>
                </c:pt>
                <c:pt idx="195">
                  <c:v>4985</c:v>
                </c:pt>
                <c:pt idx="196">
                  <c:v>4985</c:v>
                </c:pt>
                <c:pt idx="197">
                  <c:v>4990.5</c:v>
                </c:pt>
                <c:pt idx="198">
                  <c:v>5097</c:v>
                </c:pt>
                <c:pt idx="199">
                  <c:v>5082</c:v>
                </c:pt>
                <c:pt idx="200">
                  <c:v>5107</c:v>
                </c:pt>
              </c:numCache>
            </c:numRef>
          </c:xVal>
          <c:yVal>
            <c:numRef>
              <c:f>Active!$H$21:$H$915</c:f>
              <c:numCache>
                <c:formatCode>General</c:formatCode>
                <c:ptCount val="895"/>
                <c:pt idx="9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2A6-4DDE-9B04-3DCBDCB5F697}"/>
            </c:ext>
          </c:extLst>
        </c:ser>
        <c:ser>
          <c:idx val="1"/>
          <c:order val="1"/>
          <c:tx>
            <c:strRef>
              <c:f>Active!$I$20</c:f>
              <c:strCache>
                <c:ptCount val="1"/>
                <c:pt idx="0">
                  <c:v>MNRAS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</c:f>
                <c:numCache>
                  <c:formatCode>General</c:formatCode>
                  <c:ptCount val="1"/>
                </c:numCache>
              </c:numRef>
            </c:plus>
            <c:minus>
              <c:numRef>
                <c:f>Active!$D$21</c:f>
                <c:numCache>
                  <c:formatCode>General</c:formatCode>
                  <c:ptCount val="1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Active!$F$21:$F$915</c:f>
              <c:numCache>
                <c:formatCode>General</c:formatCode>
                <c:ptCount val="895"/>
                <c:pt idx="0">
                  <c:v>-7332.5</c:v>
                </c:pt>
                <c:pt idx="1">
                  <c:v>-7250</c:v>
                </c:pt>
                <c:pt idx="2">
                  <c:v>-6930.5</c:v>
                </c:pt>
                <c:pt idx="3">
                  <c:v>-6930</c:v>
                </c:pt>
                <c:pt idx="4">
                  <c:v>-6829.5</c:v>
                </c:pt>
                <c:pt idx="5">
                  <c:v>-6741</c:v>
                </c:pt>
                <c:pt idx="6">
                  <c:v>-6524.5</c:v>
                </c:pt>
                <c:pt idx="7">
                  <c:v>-6524</c:v>
                </c:pt>
                <c:pt idx="8">
                  <c:v>-6418.5</c:v>
                </c:pt>
                <c:pt idx="9">
                  <c:v>-6418</c:v>
                </c:pt>
                <c:pt idx="10">
                  <c:v>-6213</c:v>
                </c:pt>
                <c:pt idx="11">
                  <c:v>-6028</c:v>
                </c:pt>
                <c:pt idx="12">
                  <c:v>-4897</c:v>
                </c:pt>
                <c:pt idx="13">
                  <c:v>-4886.5</c:v>
                </c:pt>
                <c:pt idx="14">
                  <c:v>-4881</c:v>
                </c:pt>
                <c:pt idx="15">
                  <c:v>-4619</c:v>
                </c:pt>
                <c:pt idx="16">
                  <c:v>-4609</c:v>
                </c:pt>
                <c:pt idx="17">
                  <c:v>-4604.5</c:v>
                </c:pt>
                <c:pt idx="18">
                  <c:v>-4604</c:v>
                </c:pt>
                <c:pt idx="19">
                  <c:v>-4597</c:v>
                </c:pt>
                <c:pt idx="20">
                  <c:v>-4587</c:v>
                </c:pt>
                <c:pt idx="21">
                  <c:v>-4580.5</c:v>
                </c:pt>
                <c:pt idx="22">
                  <c:v>-4530</c:v>
                </c:pt>
                <c:pt idx="23">
                  <c:v>-4520</c:v>
                </c:pt>
                <c:pt idx="24">
                  <c:v>-4518.5</c:v>
                </c:pt>
                <c:pt idx="25">
                  <c:v>-4518</c:v>
                </c:pt>
                <c:pt idx="26">
                  <c:v>-4481.5</c:v>
                </c:pt>
                <c:pt idx="27">
                  <c:v>-4301.5</c:v>
                </c:pt>
                <c:pt idx="28">
                  <c:v>-4301</c:v>
                </c:pt>
                <c:pt idx="29">
                  <c:v>-4012</c:v>
                </c:pt>
                <c:pt idx="30">
                  <c:v>-3978</c:v>
                </c:pt>
                <c:pt idx="31">
                  <c:v>-3976.5</c:v>
                </c:pt>
                <c:pt idx="32">
                  <c:v>-3971.5</c:v>
                </c:pt>
                <c:pt idx="33">
                  <c:v>-3961</c:v>
                </c:pt>
                <c:pt idx="34">
                  <c:v>-3909</c:v>
                </c:pt>
                <c:pt idx="35">
                  <c:v>-3906</c:v>
                </c:pt>
                <c:pt idx="36">
                  <c:v>-3882.5</c:v>
                </c:pt>
                <c:pt idx="37">
                  <c:v>-3882</c:v>
                </c:pt>
                <c:pt idx="38">
                  <c:v>-3865.5</c:v>
                </c:pt>
                <c:pt idx="39">
                  <c:v>-3865</c:v>
                </c:pt>
                <c:pt idx="40">
                  <c:v>-3682</c:v>
                </c:pt>
                <c:pt idx="41">
                  <c:v>-3680.5</c:v>
                </c:pt>
                <c:pt idx="42">
                  <c:v>-3667</c:v>
                </c:pt>
                <c:pt idx="43">
                  <c:v>-3665.5</c:v>
                </c:pt>
                <c:pt idx="44">
                  <c:v>-3660</c:v>
                </c:pt>
                <c:pt idx="45">
                  <c:v>-3559</c:v>
                </c:pt>
                <c:pt idx="46">
                  <c:v>-3485.5</c:v>
                </c:pt>
                <c:pt idx="47">
                  <c:v>-3465.5</c:v>
                </c:pt>
                <c:pt idx="48">
                  <c:v>-3458.5</c:v>
                </c:pt>
                <c:pt idx="49">
                  <c:v>-3376</c:v>
                </c:pt>
                <c:pt idx="50">
                  <c:v>-3376</c:v>
                </c:pt>
                <c:pt idx="51">
                  <c:v>-3369.5</c:v>
                </c:pt>
                <c:pt idx="52">
                  <c:v>-3362.5</c:v>
                </c:pt>
                <c:pt idx="53">
                  <c:v>-3268.5</c:v>
                </c:pt>
                <c:pt idx="54">
                  <c:v>-3268</c:v>
                </c:pt>
                <c:pt idx="55">
                  <c:v>-3263.5</c:v>
                </c:pt>
                <c:pt idx="56">
                  <c:v>-3253</c:v>
                </c:pt>
                <c:pt idx="57">
                  <c:v>-3251.5</c:v>
                </c:pt>
                <c:pt idx="58">
                  <c:v>-3239.5</c:v>
                </c:pt>
                <c:pt idx="59">
                  <c:v>-3152</c:v>
                </c:pt>
                <c:pt idx="60">
                  <c:v>-3075</c:v>
                </c:pt>
                <c:pt idx="61">
                  <c:v>-3063</c:v>
                </c:pt>
                <c:pt idx="62">
                  <c:v>-2989.5</c:v>
                </c:pt>
                <c:pt idx="63">
                  <c:v>-1566</c:v>
                </c:pt>
                <c:pt idx="64">
                  <c:v>-1556</c:v>
                </c:pt>
                <c:pt idx="65">
                  <c:v>-1546</c:v>
                </c:pt>
                <c:pt idx="66">
                  <c:v>-1540.5</c:v>
                </c:pt>
                <c:pt idx="67">
                  <c:v>-1539</c:v>
                </c:pt>
                <c:pt idx="68">
                  <c:v>-1440</c:v>
                </c:pt>
                <c:pt idx="69">
                  <c:v>-1426.5</c:v>
                </c:pt>
                <c:pt idx="70">
                  <c:v>-1332</c:v>
                </c:pt>
                <c:pt idx="71">
                  <c:v>-840.5</c:v>
                </c:pt>
                <c:pt idx="72">
                  <c:v>-840</c:v>
                </c:pt>
                <c:pt idx="73">
                  <c:v>-836.5</c:v>
                </c:pt>
                <c:pt idx="74">
                  <c:v>-835</c:v>
                </c:pt>
                <c:pt idx="75">
                  <c:v>-833</c:v>
                </c:pt>
                <c:pt idx="76">
                  <c:v>-829.5</c:v>
                </c:pt>
                <c:pt idx="77">
                  <c:v>-623.5</c:v>
                </c:pt>
                <c:pt idx="78">
                  <c:v>-516</c:v>
                </c:pt>
                <c:pt idx="79">
                  <c:v>-516</c:v>
                </c:pt>
                <c:pt idx="80">
                  <c:v>-509</c:v>
                </c:pt>
                <c:pt idx="81">
                  <c:v>-509</c:v>
                </c:pt>
                <c:pt idx="82">
                  <c:v>-414</c:v>
                </c:pt>
                <c:pt idx="83">
                  <c:v>-407.5</c:v>
                </c:pt>
                <c:pt idx="84">
                  <c:v>-221.5</c:v>
                </c:pt>
                <c:pt idx="85">
                  <c:v>-212</c:v>
                </c:pt>
                <c:pt idx="86">
                  <c:v>-211.5</c:v>
                </c:pt>
                <c:pt idx="87">
                  <c:v>-207.5</c:v>
                </c:pt>
                <c:pt idx="88">
                  <c:v>-206.5</c:v>
                </c:pt>
                <c:pt idx="89">
                  <c:v>-201</c:v>
                </c:pt>
                <c:pt idx="90">
                  <c:v>-196</c:v>
                </c:pt>
                <c:pt idx="91">
                  <c:v>-106.5</c:v>
                </c:pt>
                <c:pt idx="92">
                  <c:v>-13</c:v>
                </c:pt>
                <c:pt idx="93">
                  <c:v>-9.5</c:v>
                </c:pt>
                <c:pt idx="94">
                  <c:v>-0.5</c:v>
                </c:pt>
                <c:pt idx="95">
                  <c:v>0</c:v>
                </c:pt>
                <c:pt idx="96">
                  <c:v>91.5</c:v>
                </c:pt>
                <c:pt idx="97">
                  <c:v>96.5</c:v>
                </c:pt>
                <c:pt idx="98">
                  <c:v>105</c:v>
                </c:pt>
                <c:pt idx="99">
                  <c:v>105.5</c:v>
                </c:pt>
                <c:pt idx="100">
                  <c:v>108.5</c:v>
                </c:pt>
                <c:pt idx="101">
                  <c:v>186.5</c:v>
                </c:pt>
                <c:pt idx="102">
                  <c:v>189.5</c:v>
                </c:pt>
                <c:pt idx="103">
                  <c:v>189.5</c:v>
                </c:pt>
                <c:pt idx="104">
                  <c:v>189.5</c:v>
                </c:pt>
                <c:pt idx="105">
                  <c:v>201</c:v>
                </c:pt>
                <c:pt idx="106">
                  <c:v>209.5</c:v>
                </c:pt>
                <c:pt idx="107">
                  <c:v>295</c:v>
                </c:pt>
                <c:pt idx="108">
                  <c:v>295</c:v>
                </c:pt>
                <c:pt idx="109">
                  <c:v>307.5</c:v>
                </c:pt>
                <c:pt idx="110">
                  <c:v>413.5</c:v>
                </c:pt>
                <c:pt idx="111">
                  <c:v>413.5</c:v>
                </c:pt>
                <c:pt idx="112">
                  <c:v>512</c:v>
                </c:pt>
                <c:pt idx="113">
                  <c:v>514.5</c:v>
                </c:pt>
                <c:pt idx="114">
                  <c:v>777</c:v>
                </c:pt>
                <c:pt idx="115">
                  <c:v>781.5</c:v>
                </c:pt>
                <c:pt idx="116">
                  <c:v>801</c:v>
                </c:pt>
                <c:pt idx="117">
                  <c:v>897</c:v>
                </c:pt>
                <c:pt idx="118">
                  <c:v>989</c:v>
                </c:pt>
                <c:pt idx="119">
                  <c:v>1013.5</c:v>
                </c:pt>
                <c:pt idx="120">
                  <c:v>1083</c:v>
                </c:pt>
                <c:pt idx="121">
                  <c:v>1092.5</c:v>
                </c:pt>
                <c:pt idx="122">
                  <c:v>1110</c:v>
                </c:pt>
                <c:pt idx="123">
                  <c:v>1112.5</c:v>
                </c:pt>
                <c:pt idx="124">
                  <c:v>1219.5</c:v>
                </c:pt>
                <c:pt idx="125">
                  <c:v>1220.5</c:v>
                </c:pt>
                <c:pt idx="126">
                  <c:v>1222</c:v>
                </c:pt>
                <c:pt idx="127">
                  <c:v>1232</c:v>
                </c:pt>
                <c:pt idx="128">
                  <c:v>1325.5</c:v>
                </c:pt>
                <c:pt idx="129">
                  <c:v>1518</c:v>
                </c:pt>
                <c:pt idx="130">
                  <c:v>1734.5</c:v>
                </c:pt>
                <c:pt idx="131">
                  <c:v>1940</c:v>
                </c:pt>
                <c:pt idx="132">
                  <c:v>1949</c:v>
                </c:pt>
                <c:pt idx="133">
                  <c:v>1954.5</c:v>
                </c:pt>
                <c:pt idx="134">
                  <c:v>2330</c:v>
                </c:pt>
                <c:pt idx="135">
                  <c:v>2337.5</c:v>
                </c:pt>
                <c:pt idx="136">
                  <c:v>2338</c:v>
                </c:pt>
                <c:pt idx="137">
                  <c:v>2342</c:v>
                </c:pt>
                <c:pt idx="138">
                  <c:v>2537</c:v>
                </c:pt>
                <c:pt idx="139">
                  <c:v>2538</c:v>
                </c:pt>
                <c:pt idx="140">
                  <c:v>2550</c:v>
                </c:pt>
                <c:pt idx="141">
                  <c:v>2744</c:v>
                </c:pt>
                <c:pt idx="142">
                  <c:v>2749.5</c:v>
                </c:pt>
                <c:pt idx="143">
                  <c:v>2823</c:v>
                </c:pt>
                <c:pt idx="144">
                  <c:v>2939</c:v>
                </c:pt>
                <c:pt idx="145">
                  <c:v>2950.5</c:v>
                </c:pt>
                <c:pt idx="146">
                  <c:v>3040</c:v>
                </c:pt>
                <c:pt idx="147">
                  <c:v>3157.5</c:v>
                </c:pt>
                <c:pt idx="148">
                  <c:v>3340</c:v>
                </c:pt>
                <c:pt idx="149">
                  <c:v>3341.5</c:v>
                </c:pt>
                <c:pt idx="150">
                  <c:v>3363</c:v>
                </c:pt>
                <c:pt idx="151">
                  <c:v>3448.5</c:v>
                </c:pt>
                <c:pt idx="152">
                  <c:v>3554.5</c:v>
                </c:pt>
                <c:pt idx="153">
                  <c:v>3566.5</c:v>
                </c:pt>
                <c:pt idx="154">
                  <c:v>3570</c:v>
                </c:pt>
                <c:pt idx="155">
                  <c:v>3649</c:v>
                </c:pt>
                <c:pt idx="156">
                  <c:v>3664</c:v>
                </c:pt>
                <c:pt idx="157">
                  <c:v>3739.5</c:v>
                </c:pt>
                <c:pt idx="158">
                  <c:v>3748</c:v>
                </c:pt>
                <c:pt idx="159">
                  <c:v>3765</c:v>
                </c:pt>
                <c:pt idx="160">
                  <c:v>3845.5</c:v>
                </c:pt>
                <c:pt idx="161">
                  <c:v>3862.5</c:v>
                </c:pt>
                <c:pt idx="162">
                  <c:v>3867.5</c:v>
                </c:pt>
                <c:pt idx="163">
                  <c:v>3965</c:v>
                </c:pt>
                <c:pt idx="164">
                  <c:v>3968.5</c:v>
                </c:pt>
                <c:pt idx="165">
                  <c:v>4047.5</c:v>
                </c:pt>
                <c:pt idx="166">
                  <c:v>4056</c:v>
                </c:pt>
                <c:pt idx="167">
                  <c:v>4066</c:v>
                </c:pt>
                <c:pt idx="168">
                  <c:v>4066</c:v>
                </c:pt>
                <c:pt idx="169">
                  <c:v>4071</c:v>
                </c:pt>
                <c:pt idx="170">
                  <c:v>4281.5</c:v>
                </c:pt>
                <c:pt idx="171">
                  <c:v>4281.5</c:v>
                </c:pt>
                <c:pt idx="172">
                  <c:v>4577.5</c:v>
                </c:pt>
                <c:pt idx="173">
                  <c:v>4579</c:v>
                </c:pt>
                <c:pt idx="174">
                  <c:v>4686.5</c:v>
                </c:pt>
                <c:pt idx="175">
                  <c:v>4759</c:v>
                </c:pt>
                <c:pt idx="176">
                  <c:v>4784.5</c:v>
                </c:pt>
                <c:pt idx="177">
                  <c:v>4865</c:v>
                </c:pt>
                <c:pt idx="178">
                  <c:v>4872.5</c:v>
                </c:pt>
                <c:pt idx="179">
                  <c:v>4872.5</c:v>
                </c:pt>
                <c:pt idx="180">
                  <c:v>4874</c:v>
                </c:pt>
                <c:pt idx="181">
                  <c:v>4874</c:v>
                </c:pt>
                <c:pt idx="182">
                  <c:v>4874</c:v>
                </c:pt>
                <c:pt idx="183">
                  <c:v>4874</c:v>
                </c:pt>
                <c:pt idx="184">
                  <c:v>4874</c:v>
                </c:pt>
                <c:pt idx="185">
                  <c:v>4879</c:v>
                </c:pt>
                <c:pt idx="186">
                  <c:v>4879</c:v>
                </c:pt>
                <c:pt idx="187">
                  <c:v>4879</c:v>
                </c:pt>
                <c:pt idx="188">
                  <c:v>4879</c:v>
                </c:pt>
                <c:pt idx="189">
                  <c:v>4879.5</c:v>
                </c:pt>
                <c:pt idx="190">
                  <c:v>4882.5</c:v>
                </c:pt>
                <c:pt idx="191">
                  <c:v>4882.5</c:v>
                </c:pt>
                <c:pt idx="192">
                  <c:v>4895</c:v>
                </c:pt>
                <c:pt idx="193">
                  <c:v>4974.5</c:v>
                </c:pt>
                <c:pt idx="194">
                  <c:v>4980</c:v>
                </c:pt>
                <c:pt idx="195">
                  <c:v>4985</c:v>
                </c:pt>
                <c:pt idx="196">
                  <c:v>4985</c:v>
                </c:pt>
                <c:pt idx="197">
                  <c:v>4990.5</c:v>
                </c:pt>
                <c:pt idx="198">
                  <c:v>5097</c:v>
                </c:pt>
                <c:pt idx="199">
                  <c:v>5082</c:v>
                </c:pt>
                <c:pt idx="200">
                  <c:v>5107</c:v>
                </c:pt>
              </c:numCache>
            </c:numRef>
          </c:xVal>
          <c:yVal>
            <c:numRef>
              <c:f>Active!$I$21:$I$915</c:f>
              <c:numCache>
                <c:formatCode>General</c:formatCode>
                <c:ptCount val="895"/>
                <c:pt idx="84">
                  <c:v>0.23540349999530008</c:v>
                </c:pt>
                <c:pt idx="85">
                  <c:v>3.7687999996705912E-2</c:v>
                </c:pt>
                <c:pt idx="86">
                  <c:v>0.23031349999655504</c:v>
                </c:pt>
                <c:pt idx="88">
                  <c:v>0.23266850000072736</c:v>
                </c:pt>
                <c:pt idx="119">
                  <c:v>-1.1811500000476371E-2</c:v>
                </c:pt>
                <c:pt idx="120">
                  <c:v>-2.6670000006561168E-3</c:v>
                </c:pt>
                <c:pt idx="121">
                  <c:v>-2.6982499999576248E-2</c:v>
                </c:pt>
                <c:pt idx="122">
                  <c:v>-2.789999998640269E-3</c:v>
                </c:pt>
                <c:pt idx="123">
                  <c:v>-2.7962500003923196E-2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2A6-4DDE-9B04-3DCBDCB5F697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AAVSO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</c:f>
                <c:numCache>
                  <c:formatCode>General</c:formatCode>
                  <c:ptCount val="1"/>
                </c:numCache>
              </c:numRef>
            </c:plus>
            <c:minus>
              <c:numRef>
                <c:f>Active!$D$21</c:f>
                <c:numCache>
                  <c:formatCode>General</c:formatCode>
                  <c:ptCount val="1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Active!$F$21:$F$915</c:f>
              <c:numCache>
                <c:formatCode>General</c:formatCode>
                <c:ptCount val="895"/>
                <c:pt idx="0">
                  <c:v>-7332.5</c:v>
                </c:pt>
                <c:pt idx="1">
                  <c:v>-7250</c:v>
                </c:pt>
                <c:pt idx="2">
                  <c:v>-6930.5</c:v>
                </c:pt>
                <c:pt idx="3">
                  <c:v>-6930</c:v>
                </c:pt>
                <c:pt idx="4">
                  <c:v>-6829.5</c:v>
                </c:pt>
                <c:pt idx="5">
                  <c:v>-6741</c:v>
                </c:pt>
                <c:pt idx="6">
                  <c:v>-6524.5</c:v>
                </c:pt>
                <c:pt idx="7">
                  <c:v>-6524</c:v>
                </c:pt>
                <c:pt idx="8">
                  <c:v>-6418.5</c:v>
                </c:pt>
                <c:pt idx="9">
                  <c:v>-6418</c:v>
                </c:pt>
                <c:pt idx="10">
                  <c:v>-6213</c:v>
                </c:pt>
                <c:pt idx="11">
                  <c:v>-6028</c:v>
                </c:pt>
                <c:pt idx="12">
                  <c:v>-4897</c:v>
                </c:pt>
                <c:pt idx="13">
                  <c:v>-4886.5</c:v>
                </c:pt>
                <c:pt idx="14">
                  <c:v>-4881</c:v>
                </c:pt>
                <c:pt idx="15">
                  <c:v>-4619</c:v>
                </c:pt>
                <c:pt idx="16">
                  <c:v>-4609</c:v>
                </c:pt>
                <c:pt idx="17">
                  <c:v>-4604.5</c:v>
                </c:pt>
                <c:pt idx="18">
                  <c:v>-4604</c:v>
                </c:pt>
                <c:pt idx="19">
                  <c:v>-4597</c:v>
                </c:pt>
                <c:pt idx="20">
                  <c:v>-4587</c:v>
                </c:pt>
                <c:pt idx="21">
                  <c:v>-4580.5</c:v>
                </c:pt>
                <c:pt idx="22">
                  <c:v>-4530</c:v>
                </c:pt>
                <c:pt idx="23">
                  <c:v>-4520</c:v>
                </c:pt>
                <c:pt idx="24">
                  <c:v>-4518.5</c:v>
                </c:pt>
                <c:pt idx="25">
                  <c:v>-4518</c:v>
                </c:pt>
                <c:pt idx="26">
                  <c:v>-4481.5</c:v>
                </c:pt>
                <c:pt idx="27">
                  <c:v>-4301.5</c:v>
                </c:pt>
                <c:pt idx="28">
                  <c:v>-4301</c:v>
                </c:pt>
                <c:pt idx="29">
                  <c:v>-4012</c:v>
                </c:pt>
                <c:pt idx="30">
                  <c:v>-3978</c:v>
                </c:pt>
                <c:pt idx="31">
                  <c:v>-3976.5</c:v>
                </c:pt>
                <c:pt idx="32">
                  <c:v>-3971.5</c:v>
                </c:pt>
                <c:pt idx="33">
                  <c:v>-3961</c:v>
                </c:pt>
                <c:pt idx="34">
                  <c:v>-3909</c:v>
                </c:pt>
                <c:pt idx="35">
                  <c:v>-3906</c:v>
                </c:pt>
                <c:pt idx="36">
                  <c:v>-3882.5</c:v>
                </c:pt>
                <c:pt idx="37">
                  <c:v>-3882</c:v>
                </c:pt>
                <c:pt idx="38">
                  <c:v>-3865.5</c:v>
                </c:pt>
                <c:pt idx="39">
                  <c:v>-3865</c:v>
                </c:pt>
                <c:pt idx="40">
                  <c:v>-3682</c:v>
                </c:pt>
                <c:pt idx="41">
                  <c:v>-3680.5</c:v>
                </c:pt>
                <c:pt idx="42">
                  <c:v>-3667</c:v>
                </c:pt>
                <c:pt idx="43">
                  <c:v>-3665.5</c:v>
                </c:pt>
                <c:pt idx="44">
                  <c:v>-3660</c:v>
                </c:pt>
                <c:pt idx="45">
                  <c:v>-3559</c:v>
                </c:pt>
                <c:pt idx="46">
                  <c:v>-3485.5</c:v>
                </c:pt>
                <c:pt idx="47">
                  <c:v>-3465.5</c:v>
                </c:pt>
                <c:pt idx="48">
                  <c:v>-3458.5</c:v>
                </c:pt>
                <c:pt idx="49">
                  <c:v>-3376</c:v>
                </c:pt>
                <c:pt idx="50">
                  <c:v>-3376</c:v>
                </c:pt>
                <c:pt idx="51">
                  <c:v>-3369.5</c:v>
                </c:pt>
                <c:pt idx="52">
                  <c:v>-3362.5</c:v>
                </c:pt>
                <c:pt idx="53">
                  <c:v>-3268.5</c:v>
                </c:pt>
                <c:pt idx="54">
                  <c:v>-3268</c:v>
                </c:pt>
                <c:pt idx="55">
                  <c:v>-3263.5</c:v>
                </c:pt>
                <c:pt idx="56">
                  <c:v>-3253</c:v>
                </c:pt>
                <c:pt idx="57">
                  <c:v>-3251.5</c:v>
                </c:pt>
                <c:pt idx="58">
                  <c:v>-3239.5</c:v>
                </c:pt>
                <c:pt idx="59">
                  <c:v>-3152</c:v>
                </c:pt>
                <c:pt idx="60">
                  <c:v>-3075</c:v>
                </c:pt>
                <c:pt idx="61">
                  <c:v>-3063</c:v>
                </c:pt>
                <c:pt idx="62">
                  <c:v>-2989.5</c:v>
                </c:pt>
                <c:pt idx="63">
                  <c:v>-1566</c:v>
                </c:pt>
                <c:pt idx="64">
                  <c:v>-1556</c:v>
                </c:pt>
                <c:pt idx="65">
                  <c:v>-1546</c:v>
                </c:pt>
                <c:pt idx="66">
                  <c:v>-1540.5</c:v>
                </c:pt>
                <c:pt idx="67">
                  <c:v>-1539</c:v>
                </c:pt>
                <c:pt idx="68">
                  <c:v>-1440</c:v>
                </c:pt>
                <c:pt idx="69">
                  <c:v>-1426.5</c:v>
                </c:pt>
                <c:pt idx="70">
                  <c:v>-1332</c:v>
                </c:pt>
                <c:pt idx="71">
                  <c:v>-840.5</c:v>
                </c:pt>
                <c:pt idx="72">
                  <c:v>-840</c:v>
                </c:pt>
                <c:pt idx="73">
                  <c:v>-836.5</c:v>
                </c:pt>
                <c:pt idx="74">
                  <c:v>-835</c:v>
                </c:pt>
                <c:pt idx="75">
                  <c:v>-833</c:v>
                </c:pt>
                <c:pt idx="76">
                  <c:v>-829.5</c:v>
                </c:pt>
                <c:pt idx="77">
                  <c:v>-623.5</c:v>
                </c:pt>
                <c:pt idx="78">
                  <c:v>-516</c:v>
                </c:pt>
                <c:pt idx="79">
                  <c:v>-516</c:v>
                </c:pt>
                <c:pt idx="80">
                  <c:v>-509</c:v>
                </c:pt>
                <c:pt idx="81">
                  <c:v>-509</c:v>
                </c:pt>
                <c:pt idx="82">
                  <c:v>-414</c:v>
                </c:pt>
                <c:pt idx="83">
                  <c:v>-407.5</c:v>
                </c:pt>
                <c:pt idx="84">
                  <c:v>-221.5</c:v>
                </c:pt>
                <c:pt idx="85">
                  <c:v>-212</c:v>
                </c:pt>
                <c:pt idx="86">
                  <c:v>-211.5</c:v>
                </c:pt>
                <c:pt idx="87">
                  <c:v>-207.5</c:v>
                </c:pt>
                <c:pt idx="88">
                  <c:v>-206.5</c:v>
                </c:pt>
                <c:pt idx="89">
                  <c:v>-201</c:v>
                </c:pt>
                <c:pt idx="90">
                  <c:v>-196</c:v>
                </c:pt>
                <c:pt idx="91">
                  <c:v>-106.5</c:v>
                </c:pt>
                <c:pt idx="92">
                  <c:v>-13</c:v>
                </c:pt>
                <c:pt idx="93">
                  <c:v>-9.5</c:v>
                </c:pt>
                <c:pt idx="94">
                  <c:v>-0.5</c:v>
                </c:pt>
                <c:pt idx="95">
                  <c:v>0</c:v>
                </c:pt>
                <c:pt idx="96">
                  <c:v>91.5</c:v>
                </c:pt>
                <c:pt idx="97">
                  <c:v>96.5</c:v>
                </c:pt>
                <c:pt idx="98">
                  <c:v>105</c:v>
                </c:pt>
                <c:pt idx="99">
                  <c:v>105.5</c:v>
                </c:pt>
                <c:pt idx="100">
                  <c:v>108.5</c:v>
                </c:pt>
                <c:pt idx="101">
                  <c:v>186.5</c:v>
                </c:pt>
                <c:pt idx="102">
                  <c:v>189.5</c:v>
                </c:pt>
                <c:pt idx="103">
                  <c:v>189.5</c:v>
                </c:pt>
                <c:pt idx="104">
                  <c:v>189.5</c:v>
                </c:pt>
                <c:pt idx="105">
                  <c:v>201</c:v>
                </c:pt>
                <c:pt idx="106">
                  <c:v>209.5</c:v>
                </c:pt>
                <c:pt idx="107">
                  <c:v>295</c:v>
                </c:pt>
                <c:pt idx="108">
                  <c:v>295</c:v>
                </c:pt>
                <c:pt idx="109">
                  <c:v>307.5</c:v>
                </c:pt>
                <c:pt idx="110">
                  <c:v>413.5</c:v>
                </c:pt>
                <c:pt idx="111">
                  <c:v>413.5</c:v>
                </c:pt>
                <c:pt idx="112">
                  <c:v>512</c:v>
                </c:pt>
                <c:pt idx="113">
                  <c:v>514.5</c:v>
                </c:pt>
                <c:pt idx="114">
                  <c:v>777</c:v>
                </c:pt>
                <c:pt idx="115">
                  <c:v>781.5</c:v>
                </c:pt>
                <c:pt idx="116">
                  <c:v>801</c:v>
                </c:pt>
                <c:pt idx="117">
                  <c:v>897</c:v>
                </c:pt>
                <c:pt idx="118">
                  <c:v>989</c:v>
                </c:pt>
                <c:pt idx="119">
                  <c:v>1013.5</c:v>
                </c:pt>
                <c:pt idx="120">
                  <c:v>1083</c:v>
                </c:pt>
                <c:pt idx="121">
                  <c:v>1092.5</c:v>
                </c:pt>
                <c:pt idx="122">
                  <c:v>1110</c:v>
                </c:pt>
                <c:pt idx="123">
                  <c:v>1112.5</c:v>
                </c:pt>
                <c:pt idx="124">
                  <c:v>1219.5</c:v>
                </c:pt>
                <c:pt idx="125">
                  <c:v>1220.5</c:v>
                </c:pt>
                <c:pt idx="126">
                  <c:v>1222</c:v>
                </c:pt>
                <c:pt idx="127">
                  <c:v>1232</c:v>
                </c:pt>
                <c:pt idx="128">
                  <c:v>1325.5</c:v>
                </c:pt>
                <c:pt idx="129">
                  <c:v>1518</c:v>
                </c:pt>
                <c:pt idx="130">
                  <c:v>1734.5</c:v>
                </c:pt>
                <c:pt idx="131">
                  <c:v>1940</c:v>
                </c:pt>
                <c:pt idx="132">
                  <c:v>1949</c:v>
                </c:pt>
                <c:pt idx="133">
                  <c:v>1954.5</c:v>
                </c:pt>
                <c:pt idx="134">
                  <c:v>2330</c:v>
                </c:pt>
                <c:pt idx="135">
                  <c:v>2337.5</c:v>
                </c:pt>
                <c:pt idx="136">
                  <c:v>2338</c:v>
                </c:pt>
                <c:pt idx="137">
                  <c:v>2342</c:v>
                </c:pt>
                <c:pt idx="138">
                  <c:v>2537</c:v>
                </c:pt>
                <c:pt idx="139">
                  <c:v>2538</c:v>
                </c:pt>
                <c:pt idx="140">
                  <c:v>2550</c:v>
                </c:pt>
                <c:pt idx="141">
                  <c:v>2744</c:v>
                </c:pt>
                <c:pt idx="142">
                  <c:v>2749.5</c:v>
                </c:pt>
                <c:pt idx="143">
                  <c:v>2823</c:v>
                </c:pt>
                <c:pt idx="144">
                  <c:v>2939</c:v>
                </c:pt>
                <c:pt idx="145">
                  <c:v>2950.5</c:v>
                </c:pt>
                <c:pt idx="146">
                  <c:v>3040</c:v>
                </c:pt>
                <c:pt idx="147">
                  <c:v>3157.5</c:v>
                </c:pt>
                <c:pt idx="148">
                  <c:v>3340</c:v>
                </c:pt>
                <c:pt idx="149">
                  <c:v>3341.5</c:v>
                </c:pt>
                <c:pt idx="150">
                  <c:v>3363</c:v>
                </c:pt>
                <c:pt idx="151">
                  <c:v>3448.5</c:v>
                </c:pt>
                <c:pt idx="152">
                  <c:v>3554.5</c:v>
                </c:pt>
                <c:pt idx="153">
                  <c:v>3566.5</c:v>
                </c:pt>
                <c:pt idx="154">
                  <c:v>3570</c:v>
                </c:pt>
                <c:pt idx="155">
                  <c:v>3649</c:v>
                </c:pt>
                <c:pt idx="156">
                  <c:v>3664</c:v>
                </c:pt>
                <c:pt idx="157">
                  <c:v>3739.5</c:v>
                </c:pt>
                <c:pt idx="158">
                  <c:v>3748</c:v>
                </c:pt>
                <c:pt idx="159">
                  <c:v>3765</c:v>
                </c:pt>
                <c:pt idx="160">
                  <c:v>3845.5</c:v>
                </c:pt>
                <c:pt idx="161">
                  <c:v>3862.5</c:v>
                </c:pt>
                <c:pt idx="162">
                  <c:v>3867.5</c:v>
                </c:pt>
                <c:pt idx="163">
                  <c:v>3965</c:v>
                </c:pt>
                <c:pt idx="164">
                  <c:v>3968.5</c:v>
                </c:pt>
                <c:pt idx="165">
                  <c:v>4047.5</c:v>
                </c:pt>
                <c:pt idx="166">
                  <c:v>4056</c:v>
                </c:pt>
                <c:pt idx="167">
                  <c:v>4066</c:v>
                </c:pt>
                <c:pt idx="168">
                  <c:v>4066</c:v>
                </c:pt>
                <c:pt idx="169">
                  <c:v>4071</c:v>
                </c:pt>
                <c:pt idx="170">
                  <c:v>4281.5</c:v>
                </c:pt>
                <c:pt idx="171">
                  <c:v>4281.5</c:v>
                </c:pt>
                <c:pt idx="172">
                  <c:v>4577.5</c:v>
                </c:pt>
                <c:pt idx="173">
                  <c:v>4579</c:v>
                </c:pt>
                <c:pt idx="174">
                  <c:v>4686.5</c:v>
                </c:pt>
                <c:pt idx="175">
                  <c:v>4759</c:v>
                </c:pt>
                <c:pt idx="176">
                  <c:v>4784.5</c:v>
                </c:pt>
                <c:pt idx="177">
                  <c:v>4865</c:v>
                </c:pt>
                <c:pt idx="178">
                  <c:v>4872.5</c:v>
                </c:pt>
                <c:pt idx="179">
                  <c:v>4872.5</c:v>
                </c:pt>
                <c:pt idx="180">
                  <c:v>4874</c:v>
                </c:pt>
                <c:pt idx="181">
                  <c:v>4874</c:v>
                </c:pt>
                <c:pt idx="182">
                  <c:v>4874</c:v>
                </c:pt>
                <c:pt idx="183">
                  <c:v>4874</c:v>
                </c:pt>
                <c:pt idx="184">
                  <c:v>4874</c:v>
                </c:pt>
                <c:pt idx="185">
                  <c:v>4879</c:v>
                </c:pt>
                <c:pt idx="186">
                  <c:v>4879</c:v>
                </c:pt>
                <c:pt idx="187">
                  <c:v>4879</c:v>
                </c:pt>
                <c:pt idx="188">
                  <c:v>4879</c:v>
                </c:pt>
                <c:pt idx="189">
                  <c:v>4879.5</c:v>
                </c:pt>
                <c:pt idx="190">
                  <c:v>4882.5</c:v>
                </c:pt>
                <c:pt idx="191">
                  <c:v>4882.5</c:v>
                </c:pt>
                <c:pt idx="192">
                  <c:v>4895</c:v>
                </c:pt>
                <c:pt idx="193">
                  <c:v>4974.5</c:v>
                </c:pt>
                <c:pt idx="194">
                  <c:v>4980</c:v>
                </c:pt>
                <c:pt idx="195">
                  <c:v>4985</c:v>
                </c:pt>
                <c:pt idx="196">
                  <c:v>4985</c:v>
                </c:pt>
                <c:pt idx="197">
                  <c:v>4990.5</c:v>
                </c:pt>
                <c:pt idx="198">
                  <c:v>5097</c:v>
                </c:pt>
                <c:pt idx="199">
                  <c:v>5082</c:v>
                </c:pt>
                <c:pt idx="200">
                  <c:v>5107</c:v>
                </c:pt>
              </c:numCache>
            </c:numRef>
          </c:xVal>
          <c:yVal>
            <c:numRef>
              <c:f>Active!$J$21:$J$915</c:f>
              <c:numCache>
                <c:formatCode>General</c:formatCode>
                <c:ptCount val="895"/>
                <c:pt idx="92">
                  <c:v>2.8036999996402301E-2</c:v>
                </c:pt>
                <c:pt idx="94">
                  <c:v>0.17267449999781093</c:v>
                </c:pt>
                <c:pt idx="98">
                  <c:v>1.5654999995604157E-2</c:v>
                </c:pt>
                <c:pt idx="99">
                  <c:v>0.15928049999638461</c:v>
                </c:pt>
                <c:pt idx="101">
                  <c:v>0.14161150000290945</c:v>
                </c:pt>
                <c:pt idx="103">
                  <c:v>0.13336449999769684</c:v>
                </c:pt>
                <c:pt idx="105">
                  <c:v>2.6751000004878733E-2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2A6-4DDE-9B04-3DCBDCB5F697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BBSAG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Active!$F$21:$F$915</c:f>
              <c:numCache>
                <c:formatCode>General</c:formatCode>
                <c:ptCount val="895"/>
                <c:pt idx="0">
                  <c:v>-7332.5</c:v>
                </c:pt>
                <c:pt idx="1">
                  <c:v>-7250</c:v>
                </c:pt>
                <c:pt idx="2">
                  <c:v>-6930.5</c:v>
                </c:pt>
                <c:pt idx="3">
                  <c:v>-6930</c:v>
                </c:pt>
                <c:pt idx="4">
                  <c:v>-6829.5</c:v>
                </c:pt>
                <c:pt idx="5">
                  <c:v>-6741</c:v>
                </c:pt>
                <c:pt idx="6">
                  <c:v>-6524.5</c:v>
                </c:pt>
                <c:pt idx="7">
                  <c:v>-6524</c:v>
                </c:pt>
                <c:pt idx="8">
                  <c:v>-6418.5</c:v>
                </c:pt>
                <c:pt idx="9">
                  <c:v>-6418</c:v>
                </c:pt>
                <c:pt idx="10">
                  <c:v>-6213</c:v>
                </c:pt>
                <c:pt idx="11">
                  <c:v>-6028</c:v>
                </c:pt>
                <c:pt idx="12">
                  <c:v>-4897</c:v>
                </c:pt>
                <c:pt idx="13">
                  <c:v>-4886.5</c:v>
                </c:pt>
                <c:pt idx="14">
                  <c:v>-4881</c:v>
                </c:pt>
                <c:pt idx="15">
                  <c:v>-4619</c:v>
                </c:pt>
                <c:pt idx="16">
                  <c:v>-4609</c:v>
                </c:pt>
                <c:pt idx="17">
                  <c:v>-4604.5</c:v>
                </c:pt>
                <c:pt idx="18">
                  <c:v>-4604</c:v>
                </c:pt>
                <c:pt idx="19">
                  <c:v>-4597</c:v>
                </c:pt>
                <c:pt idx="20">
                  <c:v>-4587</c:v>
                </c:pt>
                <c:pt idx="21">
                  <c:v>-4580.5</c:v>
                </c:pt>
                <c:pt idx="22">
                  <c:v>-4530</c:v>
                </c:pt>
                <c:pt idx="23">
                  <c:v>-4520</c:v>
                </c:pt>
                <c:pt idx="24">
                  <c:v>-4518.5</c:v>
                </c:pt>
                <c:pt idx="25">
                  <c:v>-4518</c:v>
                </c:pt>
                <c:pt idx="26">
                  <c:v>-4481.5</c:v>
                </c:pt>
                <c:pt idx="27">
                  <c:v>-4301.5</c:v>
                </c:pt>
                <c:pt idx="28">
                  <c:v>-4301</c:v>
                </c:pt>
                <c:pt idx="29">
                  <c:v>-4012</c:v>
                </c:pt>
                <c:pt idx="30">
                  <c:v>-3978</c:v>
                </c:pt>
                <c:pt idx="31">
                  <c:v>-3976.5</c:v>
                </c:pt>
                <c:pt idx="32">
                  <c:v>-3971.5</c:v>
                </c:pt>
                <c:pt idx="33">
                  <c:v>-3961</c:v>
                </c:pt>
                <c:pt idx="34">
                  <c:v>-3909</c:v>
                </c:pt>
                <c:pt idx="35">
                  <c:v>-3906</c:v>
                </c:pt>
                <c:pt idx="36">
                  <c:v>-3882.5</c:v>
                </c:pt>
                <c:pt idx="37">
                  <c:v>-3882</c:v>
                </c:pt>
                <c:pt idx="38">
                  <c:v>-3865.5</c:v>
                </c:pt>
                <c:pt idx="39">
                  <c:v>-3865</c:v>
                </c:pt>
                <c:pt idx="40">
                  <c:v>-3682</c:v>
                </c:pt>
                <c:pt idx="41">
                  <c:v>-3680.5</c:v>
                </c:pt>
                <c:pt idx="42">
                  <c:v>-3667</c:v>
                </c:pt>
                <c:pt idx="43">
                  <c:v>-3665.5</c:v>
                </c:pt>
                <c:pt idx="44">
                  <c:v>-3660</c:v>
                </c:pt>
                <c:pt idx="45">
                  <c:v>-3559</c:v>
                </c:pt>
                <c:pt idx="46">
                  <c:v>-3485.5</c:v>
                </c:pt>
                <c:pt idx="47">
                  <c:v>-3465.5</c:v>
                </c:pt>
                <c:pt idx="48">
                  <c:v>-3458.5</c:v>
                </c:pt>
                <c:pt idx="49">
                  <c:v>-3376</c:v>
                </c:pt>
                <c:pt idx="50">
                  <c:v>-3376</c:v>
                </c:pt>
                <c:pt idx="51">
                  <c:v>-3369.5</c:v>
                </c:pt>
                <c:pt idx="52">
                  <c:v>-3362.5</c:v>
                </c:pt>
                <c:pt idx="53">
                  <c:v>-3268.5</c:v>
                </c:pt>
                <c:pt idx="54">
                  <c:v>-3268</c:v>
                </c:pt>
                <c:pt idx="55">
                  <c:v>-3263.5</c:v>
                </c:pt>
                <c:pt idx="56">
                  <c:v>-3253</c:v>
                </c:pt>
                <c:pt idx="57">
                  <c:v>-3251.5</c:v>
                </c:pt>
                <c:pt idx="58">
                  <c:v>-3239.5</c:v>
                </c:pt>
                <c:pt idx="59">
                  <c:v>-3152</c:v>
                </c:pt>
                <c:pt idx="60">
                  <c:v>-3075</c:v>
                </c:pt>
                <c:pt idx="61">
                  <c:v>-3063</c:v>
                </c:pt>
                <c:pt idx="62">
                  <c:v>-2989.5</c:v>
                </c:pt>
                <c:pt idx="63">
                  <c:v>-1566</c:v>
                </c:pt>
                <c:pt idx="64">
                  <c:v>-1556</c:v>
                </c:pt>
                <c:pt idx="65">
                  <c:v>-1546</c:v>
                </c:pt>
                <c:pt idx="66">
                  <c:v>-1540.5</c:v>
                </c:pt>
                <c:pt idx="67">
                  <c:v>-1539</c:v>
                </c:pt>
                <c:pt idx="68">
                  <c:v>-1440</c:v>
                </c:pt>
                <c:pt idx="69">
                  <c:v>-1426.5</c:v>
                </c:pt>
                <c:pt idx="70">
                  <c:v>-1332</c:v>
                </c:pt>
                <c:pt idx="71">
                  <c:v>-840.5</c:v>
                </c:pt>
                <c:pt idx="72">
                  <c:v>-840</c:v>
                </c:pt>
                <c:pt idx="73">
                  <c:v>-836.5</c:v>
                </c:pt>
                <c:pt idx="74">
                  <c:v>-835</c:v>
                </c:pt>
                <c:pt idx="75">
                  <c:v>-833</c:v>
                </c:pt>
                <c:pt idx="76">
                  <c:v>-829.5</c:v>
                </c:pt>
                <c:pt idx="77">
                  <c:v>-623.5</c:v>
                </c:pt>
                <c:pt idx="78">
                  <c:v>-516</c:v>
                </c:pt>
                <c:pt idx="79">
                  <c:v>-516</c:v>
                </c:pt>
                <c:pt idx="80">
                  <c:v>-509</c:v>
                </c:pt>
                <c:pt idx="81">
                  <c:v>-509</c:v>
                </c:pt>
                <c:pt idx="82">
                  <c:v>-414</c:v>
                </c:pt>
                <c:pt idx="83">
                  <c:v>-407.5</c:v>
                </c:pt>
                <c:pt idx="84">
                  <c:v>-221.5</c:v>
                </c:pt>
                <c:pt idx="85">
                  <c:v>-212</c:v>
                </c:pt>
                <c:pt idx="86">
                  <c:v>-211.5</c:v>
                </c:pt>
                <c:pt idx="87">
                  <c:v>-207.5</c:v>
                </c:pt>
                <c:pt idx="88">
                  <c:v>-206.5</c:v>
                </c:pt>
                <c:pt idx="89">
                  <c:v>-201</c:v>
                </c:pt>
                <c:pt idx="90">
                  <c:v>-196</c:v>
                </c:pt>
                <c:pt idx="91">
                  <c:v>-106.5</c:v>
                </c:pt>
                <c:pt idx="92">
                  <c:v>-13</c:v>
                </c:pt>
                <c:pt idx="93">
                  <c:v>-9.5</c:v>
                </c:pt>
                <c:pt idx="94">
                  <c:v>-0.5</c:v>
                </c:pt>
                <c:pt idx="95">
                  <c:v>0</c:v>
                </c:pt>
                <c:pt idx="96">
                  <c:v>91.5</c:v>
                </c:pt>
                <c:pt idx="97">
                  <c:v>96.5</c:v>
                </c:pt>
                <c:pt idx="98">
                  <c:v>105</c:v>
                </c:pt>
                <c:pt idx="99">
                  <c:v>105.5</c:v>
                </c:pt>
                <c:pt idx="100">
                  <c:v>108.5</c:v>
                </c:pt>
                <c:pt idx="101">
                  <c:v>186.5</c:v>
                </c:pt>
                <c:pt idx="102">
                  <c:v>189.5</c:v>
                </c:pt>
                <c:pt idx="103">
                  <c:v>189.5</c:v>
                </c:pt>
                <c:pt idx="104">
                  <c:v>189.5</c:v>
                </c:pt>
                <c:pt idx="105">
                  <c:v>201</c:v>
                </c:pt>
                <c:pt idx="106">
                  <c:v>209.5</c:v>
                </c:pt>
                <c:pt idx="107">
                  <c:v>295</c:v>
                </c:pt>
                <c:pt idx="108">
                  <c:v>295</c:v>
                </c:pt>
                <c:pt idx="109">
                  <c:v>307.5</c:v>
                </c:pt>
                <c:pt idx="110">
                  <c:v>413.5</c:v>
                </c:pt>
                <c:pt idx="111">
                  <c:v>413.5</c:v>
                </c:pt>
                <c:pt idx="112">
                  <c:v>512</c:v>
                </c:pt>
                <c:pt idx="113">
                  <c:v>514.5</c:v>
                </c:pt>
                <c:pt idx="114">
                  <c:v>777</c:v>
                </c:pt>
                <c:pt idx="115">
                  <c:v>781.5</c:v>
                </c:pt>
                <c:pt idx="116">
                  <c:v>801</c:v>
                </c:pt>
                <c:pt idx="117">
                  <c:v>897</c:v>
                </c:pt>
                <c:pt idx="118">
                  <c:v>989</c:v>
                </c:pt>
                <c:pt idx="119">
                  <c:v>1013.5</c:v>
                </c:pt>
                <c:pt idx="120">
                  <c:v>1083</c:v>
                </c:pt>
                <c:pt idx="121">
                  <c:v>1092.5</c:v>
                </c:pt>
                <c:pt idx="122">
                  <c:v>1110</c:v>
                </c:pt>
                <c:pt idx="123">
                  <c:v>1112.5</c:v>
                </c:pt>
                <c:pt idx="124">
                  <c:v>1219.5</c:v>
                </c:pt>
                <c:pt idx="125">
                  <c:v>1220.5</c:v>
                </c:pt>
                <c:pt idx="126">
                  <c:v>1222</c:v>
                </c:pt>
                <c:pt idx="127">
                  <c:v>1232</c:v>
                </c:pt>
                <c:pt idx="128">
                  <c:v>1325.5</c:v>
                </c:pt>
                <c:pt idx="129">
                  <c:v>1518</c:v>
                </c:pt>
                <c:pt idx="130">
                  <c:v>1734.5</c:v>
                </c:pt>
                <c:pt idx="131">
                  <c:v>1940</c:v>
                </c:pt>
                <c:pt idx="132">
                  <c:v>1949</c:v>
                </c:pt>
                <c:pt idx="133">
                  <c:v>1954.5</c:v>
                </c:pt>
                <c:pt idx="134">
                  <c:v>2330</c:v>
                </c:pt>
                <c:pt idx="135">
                  <c:v>2337.5</c:v>
                </c:pt>
                <c:pt idx="136">
                  <c:v>2338</c:v>
                </c:pt>
                <c:pt idx="137">
                  <c:v>2342</c:v>
                </c:pt>
                <c:pt idx="138">
                  <c:v>2537</c:v>
                </c:pt>
                <c:pt idx="139">
                  <c:v>2538</c:v>
                </c:pt>
                <c:pt idx="140">
                  <c:v>2550</c:v>
                </c:pt>
                <c:pt idx="141">
                  <c:v>2744</c:v>
                </c:pt>
                <c:pt idx="142">
                  <c:v>2749.5</c:v>
                </c:pt>
                <c:pt idx="143">
                  <c:v>2823</c:v>
                </c:pt>
                <c:pt idx="144">
                  <c:v>2939</c:v>
                </c:pt>
                <c:pt idx="145">
                  <c:v>2950.5</c:v>
                </c:pt>
                <c:pt idx="146">
                  <c:v>3040</c:v>
                </c:pt>
                <c:pt idx="147">
                  <c:v>3157.5</c:v>
                </c:pt>
                <c:pt idx="148">
                  <c:v>3340</c:v>
                </c:pt>
                <c:pt idx="149">
                  <c:v>3341.5</c:v>
                </c:pt>
                <c:pt idx="150">
                  <c:v>3363</c:v>
                </c:pt>
                <c:pt idx="151">
                  <c:v>3448.5</c:v>
                </c:pt>
                <c:pt idx="152">
                  <c:v>3554.5</c:v>
                </c:pt>
                <c:pt idx="153">
                  <c:v>3566.5</c:v>
                </c:pt>
                <c:pt idx="154">
                  <c:v>3570</c:v>
                </c:pt>
                <c:pt idx="155">
                  <c:v>3649</c:v>
                </c:pt>
                <c:pt idx="156">
                  <c:v>3664</c:v>
                </c:pt>
                <c:pt idx="157">
                  <c:v>3739.5</c:v>
                </c:pt>
                <c:pt idx="158">
                  <c:v>3748</c:v>
                </c:pt>
                <c:pt idx="159">
                  <c:v>3765</c:v>
                </c:pt>
                <c:pt idx="160">
                  <c:v>3845.5</c:v>
                </c:pt>
                <c:pt idx="161">
                  <c:v>3862.5</c:v>
                </c:pt>
                <c:pt idx="162">
                  <c:v>3867.5</c:v>
                </c:pt>
                <c:pt idx="163">
                  <c:v>3965</c:v>
                </c:pt>
                <c:pt idx="164">
                  <c:v>3968.5</c:v>
                </c:pt>
                <c:pt idx="165">
                  <c:v>4047.5</c:v>
                </c:pt>
                <c:pt idx="166">
                  <c:v>4056</c:v>
                </c:pt>
                <c:pt idx="167">
                  <c:v>4066</c:v>
                </c:pt>
                <c:pt idx="168">
                  <c:v>4066</c:v>
                </c:pt>
                <c:pt idx="169">
                  <c:v>4071</c:v>
                </c:pt>
                <c:pt idx="170">
                  <c:v>4281.5</c:v>
                </c:pt>
                <c:pt idx="171">
                  <c:v>4281.5</c:v>
                </c:pt>
                <c:pt idx="172">
                  <c:v>4577.5</c:v>
                </c:pt>
                <c:pt idx="173">
                  <c:v>4579</c:v>
                </c:pt>
                <c:pt idx="174">
                  <c:v>4686.5</c:v>
                </c:pt>
                <c:pt idx="175">
                  <c:v>4759</c:v>
                </c:pt>
                <c:pt idx="176">
                  <c:v>4784.5</c:v>
                </c:pt>
                <c:pt idx="177">
                  <c:v>4865</c:v>
                </c:pt>
                <c:pt idx="178">
                  <c:v>4872.5</c:v>
                </c:pt>
                <c:pt idx="179">
                  <c:v>4872.5</c:v>
                </c:pt>
                <c:pt idx="180">
                  <c:v>4874</c:v>
                </c:pt>
                <c:pt idx="181">
                  <c:v>4874</c:v>
                </c:pt>
                <c:pt idx="182">
                  <c:v>4874</c:v>
                </c:pt>
                <c:pt idx="183">
                  <c:v>4874</c:v>
                </c:pt>
                <c:pt idx="184">
                  <c:v>4874</c:v>
                </c:pt>
                <c:pt idx="185">
                  <c:v>4879</c:v>
                </c:pt>
                <c:pt idx="186">
                  <c:v>4879</c:v>
                </c:pt>
                <c:pt idx="187">
                  <c:v>4879</c:v>
                </c:pt>
                <c:pt idx="188">
                  <c:v>4879</c:v>
                </c:pt>
                <c:pt idx="189">
                  <c:v>4879.5</c:v>
                </c:pt>
                <c:pt idx="190">
                  <c:v>4882.5</c:v>
                </c:pt>
                <c:pt idx="191">
                  <c:v>4882.5</c:v>
                </c:pt>
                <c:pt idx="192">
                  <c:v>4895</c:v>
                </c:pt>
                <c:pt idx="193">
                  <c:v>4974.5</c:v>
                </c:pt>
                <c:pt idx="194">
                  <c:v>4980</c:v>
                </c:pt>
                <c:pt idx="195">
                  <c:v>4985</c:v>
                </c:pt>
                <c:pt idx="196">
                  <c:v>4985</c:v>
                </c:pt>
                <c:pt idx="197">
                  <c:v>4990.5</c:v>
                </c:pt>
                <c:pt idx="198">
                  <c:v>5097</c:v>
                </c:pt>
                <c:pt idx="199">
                  <c:v>5082</c:v>
                </c:pt>
                <c:pt idx="200">
                  <c:v>5107</c:v>
                </c:pt>
              </c:numCache>
            </c:numRef>
          </c:xVal>
          <c:yVal>
            <c:numRef>
              <c:f>Active!$K$21:$K$915</c:f>
              <c:numCache>
                <c:formatCode>General</c:formatCode>
                <c:ptCount val="895"/>
                <c:pt idx="93">
                  <c:v>0.17941550000250572</c:v>
                </c:pt>
                <c:pt idx="96">
                  <c:v>0.16976649999560323</c:v>
                </c:pt>
                <c:pt idx="97">
                  <c:v>0.15902149999601534</c:v>
                </c:pt>
                <c:pt idx="100">
                  <c:v>0.17003349999868078</c:v>
                </c:pt>
                <c:pt idx="125">
                  <c:v>-6.4854500000365078E-2</c:v>
                </c:pt>
                <c:pt idx="136">
                  <c:v>-2.5761999997484963E-2</c:v>
                </c:pt>
                <c:pt idx="139">
                  <c:v>-3.1962000000930857E-2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2A6-4DDE-9B04-3DCBDCB5F697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IBVS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Active!$F$21:$F$915</c:f>
              <c:numCache>
                <c:formatCode>General</c:formatCode>
                <c:ptCount val="895"/>
                <c:pt idx="0">
                  <c:v>-7332.5</c:v>
                </c:pt>
                <c:pt idx="1">
                  <c:v>-7250</c:v>
                </c:pt>
                <c:pt idx="2">
                  <c:v>-6930.5</c:v>
                </c:pt>
                <c:pt idx="3">
                  <c:v>-6930</c:v>
                </c:pt>
                <c:pt idx="4">
                  <c:v>-6829.5</c:v>
                </c:pt>
                <c:pt idx="5">
                  <c:v>-6741</c:v>
                </c:pt>
                <c:pt idx="6">
                  <c:v>-6524.5</c:v>
                </c:pt>
                <c:pt idx="7">
                  <c:v>-6524</c:v>
                </c:pt>
                <c:pt idx="8">
                  <c:v>-6418.5</c:v>
                </c:pt>
                <c:pt idx="9">
                  <c:v>-6418</c:v>
                </c:pt>
                <c:pt idx="10">
                  <c:v>-6213</c:v>
                </c:pt>
                <c:pt idx="11">
                  <c:v>-6028</c:v>
                </c:pt>
                <c:pt idx="12">
                  <c:v>-4897</c:v>
                </c:pt>
                <c:pt idx="13">
                  <c:v>-4886.5</c:v>
                </c:pt>
                <c:pt idx="14">
                  <c:v>-4881</c:v>
                </c:pt>
                <c:pt idx="15">
                  <c:v>-4619</c:v>
                </c:pt>
                <c:pt idx="16">
                  <c:v>-4609</c:v>
                </c:pt>
                <c:pt idx="17">
                  <c:v>-4604.5</c:v>
                </c:pt>
                <c:pt idx="18">
                  <c:v>-4604</c:v>
                </c:pt>
                <c:pt idx="19">
                  <c:v>-4597</c:v>
                </c:pt>
                <c:pt idx="20">
                  <c:v>-4587</c:v>
                </c:pt>
                <c:pt idx="21">
                  <c:v>-4580.5</c:v>
                </c:pt>
                <c:pt idx="22">
                  <c:v>-4530</c:v>
                </c:pt>
                <c:pt idx="23">
                  <c:v>-4520</c:v>
                </c:pt>
                <c:pt idx="24">
                  <c:v>-4518.5</c:v>
                </c:pt>
                <c:pt idx="25">
                  <c:v>-4518</c:v>
                </c:pt>
                <c:pt idx="26">
                  <c:v>-4481.5</c:v>
                </c:pt>
                <c:pt idx="27">
                  <c:v>-4301.5</c:v>
                </c:pt>
                <c:pt idx="28">
                  <c:v>-4301</c:v>
                </c:pt>
                <c:pt idx="29">
                  <c:v>-4012</c:v>
                </c:pt>
                <c:pt idx="30">
                  <c:v>-3978</c:v>
                </c:pt>
                <c:pt idx="31">
                  <c:v>-3976.5</c:v>
                </c:pt>
                <c:pt idx="32">
                  <c:v>-3971.5</c:v>
                </c:pt>
                <c:pt idx="33">
                  <c:v>-3961</c:v>
                </c:pt>
                <c:pt idx="34">
                  <c:v>-3909</c:v>
                </c:pt>
                <c:pt idx="35">
                  <c:v>-3906</c:v>
                </c:pt>
                <c:pt idx="36">
                  <c:v>-3882.5</c:v>
                </c:pt>
                <c:pt idx="37">
                  <c:v>-3882</c:v>
                </c:pt>
                <c:pt idx="38">
                  <c:v>-3865.5</c:v>
                </c:pt>
                <c:pt idx="39">
                  <c:v>-3865</c:v>
                </c:pt>
                <c:pt idx="40">
                  <c:v>-3682</c:v>
                </c:pt>
                <c:pt idx="41">
                  <c:v>-3680.5</c:v>
                </c:pt>
                <c:pt idx="42">
                  <c:v>-3667</c:v>
                </c:pt>
                <c:pt idx="43">
                  <c:v>-3665.5</c:v>
                </c:pt>
                <c:pt idx="44">
                  <c:v>-3660</c:v>
                </c:pt>
                <c:pt idx="45">
                  <c:v>-3559</c:v>
                </c:pt>
                <c:pt idx="46">
                  <c:v>-3485.5</c:v>
                </c:pt>
                <c:pt idx="47">
                  <c:v>-3465.5</c:v>
                </c:pt>
                <c:pt idx="48">
                  <c:v>-3458.5</c:v>
                </c:pt>
                <c:pt idx="49">
                  <c:v>-3376</c:v>
                </c:pt>
                <c:pt idx="50">
                  <c:v>-3376</c:v>
                </c:pt>
                <c:pt idx="51">
                  <c:v>-3369.5</c:v>
                </c:pt>
                <c:pt idx="52">
                  <c:v>-3362.5</c:v>
                </c:pt>
                <c:pt idx="53">
                  <c:v>-3268.5</c:v>
                </c:pt>
                <c:pt idx="54">
                  <c:v>-3268</c:v>
                </c:pt>
                <c:pt idx="55">
                  <c:v>-3263.5</c:v>
                </c:pt>
                <c:pt idx="56">
                  <c:v>-3253</c:v>
                </c:pt>
                <c:pt idx="57">
                  <c:v>-3251.5</c:v>
                </c:pt>
                <c:pt idx="58">
                  <c:v>-3239.5</c:v>
                </c:pt>
                <c:pt idx="59">
                  <c:v>-3152</c:v>
                </c:pt>
                <c:pt idx="60">
                  <c:v>-3075</c:v>
                </c:pt>
                <c:pt idx="61">
                  <c:v>-3063</c:v>
                </c:pt>
                <c:pt idx="62">
                  <c:v>-2989.5</c:v>
                </c:pt>
                <c:pt idx="63">
                  <c:v>-1566</c:v>
                </c:pt>
                <c:pt idx="64">
                  <c:v>-1556</c:v>
                </c:pt>
                <c:pt idx="65">
                  <c:v>-1546</c:v>
                </c:pt>
                <c:pt idx="66">
                  <c:v>-1540.5</c:v>
                </c:pt>
                <c:pt idx="67">
                  <c:v>-1539</c:v>
                </c:pt>
                <c:pt idx="68">
                  <c:v>-1440</c:v>
                </c:pt>
                <c:pt idx="69">
                  <c:v>-1426.5</c:v>
                </c:pt>
                <c:pt idx="70">
                  <c:v>-1332</c:v>
                </c:pt>
                <c:pt idx="71">
                  <c:v>-840.5</c:v>
                </c:pt>
                <c:pt idx="72">
                  <c:v>-840</c:v>
                </c:pt>
                <c:pt idx="73">
                  <c:v>-836.5</c:v>
                </c:pt>
                <c:pt idx="74">
                  <c:v>-835</c:v>
                </c:pt>
                <c:pt idx="75">
                  <c:v>-833</c:v>
                </c:pt>
                <c:pt idx="76">
                  <c:v>-829.5</c:v>
                </c:pt>
                <c:pt idx="77">
                  <c:v>-623.5</c:v>
                </c:pt>
                <c:pt idx="78">
                  <c:v>-516</c:v>
                </c:pt>
                <c:pt idx="79">
                  <c:v>-516</c:v>
                </c:pt>
                <c:pt idx="80">
                  <c:v>-509</c:v>
                </c:pt>
                <c:pt idx="81">
                  <c:v>-509</c:v>
                </c:pt>
                <c:pt idx="82">
                  <c:v>-414</c:v>
                </c:pt>
                <c:pt idx="83">
                  <c:v>-407.5</c:v>
                </c:pt>
                <c:pt idx="84">
                  <c:v>-221.5</c:v>
                </c:pt>
                <c:pt idx="85">
                  <c:v>-212</c:v>
                </c:pt>
                <c:pt idx="86">
                  <c:v>-211.5</c:v>
                </c:pt>
                <c:pt idx="87">
                  <c:v>-207.5</c:v>
                </c:pt>
                <c:pt idx="88">
                  <c:v>-206.5</c:v>
                </c:pt>
                <c:pt idx="89">
                  <c:v>-201</c:v>
                </c:pt>
                <c:pt idx="90">
                  <c:v>-196</c:v>
                </c:pt>
                <c:pt idx="91">
                  <c:v>-106.5</c:v>
                </c:pt>
                <c:pt idx="92">
                  <c:v>-13</c:v>
                </c:pt>
                <c:pt idx="93">
                  <c:v>-9.5</c:v>
                </c:pt>
                <c:pt idx="94">
                  <c:v>-0.5</c:v>
                </c:pt>
                <c:pt idx="95">
                  <c:v>0</c:v>
                </c:pt>
                <c:pt idx="96">
                  <c:v>91.5</c:v>
                </c:pt>
                <c:pt idx="97">
                  <c:v>96.5</c:v>
                </c:pt>
                <c:pt idx="98">
                  <c:v>105</c:v>
                </c:pt>
                <c:pt idx="99">
                  <c:v>105.5</c:v>
                </c:pt>
                <c:pt idx="100">
                  <c:v>108.5</c:v>
                </c:pt>
                <c:pt idx="101">
                  <c:v>186.5</c:v>
                </c:pt>
                <c:pt idx="102">
                  <c:v>189.5</c:v>
                </c:pt>
                <c:pt idx="103">
                  <c:v>189.5</c:v>
                </c:pt>
                <c:pt idx="104">
                  <c:v>189.5</c:v>
                </c:pt>
                <c:pt idx="105">
                  <c:v>201</c:v>
                </c:pt>
                <c:pt idx="106">
                  <c:v>209.5</c:v>
                </c:pt>
                <c:pt idx="107">
                  <c:v>295</c:v>
                </c:pt>
                <c:pt idx="108">
                  <c:v>295</c:v>
                </c:pt>
                <c:pt idx="109">
                  <c:v>307.5</c:v>
                </c:pt>
                <c:pt idx="110">
                  <c:v>413.5</c:v>
                </c:pt>
                <c:pt idx="111">
                  <c:v>413.5</c:v>
                </c:pt>
                <c:pt idx="112">
                  <c:v>512</c:v>
                </c:pt>
                <c:pt idx="113">
                  <c:v>514.5</c:v>
                </c:pt>
                <c:pt idx="114">
                  <c:v>777</c:v>
                </c:pt>
                <c:pt idx="115">
                  <c:v>781.5</c:v>
                </c:pt>
                <c:pt idx="116">
                  <c:v>801</c:v>
                </c:pt>
                <c:pt idx="117">
                  <c:v>897</c:v>
                </c:pt>
                <c:pt idx="118">
                  <c:v>989</c:v>
                </c:pt>
                <c:pt idx="119">
                  <c:v>1013.5</c:v>
                </c:pt>
                <c:pt idx="120">
                  <c:v>1083</c:v>
                </c:pt>
                <c:pt idx="121">
                  <c:v>1092.5</c:v>
                </c:pt>
                <c:pt idx="122">
                  <c:v>1110</c:v>
                </c:pt>
                <c:pt idx="123">
                  <c:v>1112.5</c:v>
                </c:pt>
                <c:pt idx="124">
                  <c:v>1219.5</c:v>
                </c:pt>
                <c:pt idx="125">
                  <c:v>1220.5</c:v>
                </c:pt>
                <c:pt idx="126">
                  <c:v>1222</c:v>
                </c:pt>
                <c:pt idx="127">
                  <c:v>1232</c:v>
                </c:pt>
                <c:pt idx="128">
                  <c:v>1325.5</c:v>
                </c:pt>
                <c:pt idx="129">
                  <c:v>1518</c:v>
                </c:pt>
                <c:pt idx="130">
                  <c:v>1734.5</c:v>
                </c:pt>
                <c:pt idx="131">
                  <c:v>1940</c:v>
                </c:pt>
                <c:pt idx="132">
                  <c:v>1949</c:v>
                </c:pt>
                <c:pt idx="133">
                  <c:v>1954.5</c:v>
                </c:pt>
                <c:pt idx="134">
                  <c:v>2330</c:v>
                </c:pt>
                <c:pt idx="135">
                  <c:v>2337.5</c:v>
                </c:pt>
                <c:pt idx="136">
                  <c:v>2338</c:v>
                </c:pt>
                <c:pt idx="137">
                  <c:v>2342</c:v>
                </c:pt>
                <c:pt idx="138">
                  <c:v>2537</c:v>
                </c:pt>
                <c:pt idx="139">
                  <c:v>2538</c:v>
                </c:pt>
                <c:pt idx="140">
                  <c:v>2550</c:v>
                </c:pt>
                <c:pt idx="141">
                  <c:v>2744</c:v>
                </c:pt>
                <c:pt idx="142">
                  <c:v>2749.5</c:v>
                </c:pt>
                <c:pt idx="143">
                  <c:v>2823</c:v>
                </c:pt>
                <c:pt idx="144">
                  <c:v>2939</c:v>
                </c:pt>
                <c:pt idx="145">
                  <c:v>2950.5</c:v>
                </c:pt>
                <c:pt idx="146">
                  <c:v>3040</c:v>
                </c:pt>
                <c:pt idx="147">
                  <c:v>3157.5</c:v>
                </c:pt>
                <c:pt idx="148">
                  <c:v>3340</c:v>
                </c:pt>
                <c:pt idx="149">
                  <c:v>3341.5</c:v>
                </c:pt>
                <c:pt idx="150">
                  <c:v>3363</c:v>
                </c:pt>
                <c:pt idx="151">
                  <c:v>3448.5</c:v>
                </c:pt>
                <c:pt idx="152">
                  <c:v>3554.5</c:v>
                </c:pt>
                <c:pt idx="153">
                  <c:v>3566.5</c:v>
                </c:pt>
                <c:pt idx="154">
                  <c:v>3570</c:v>
                </c:pt>
                <c:pt idx="155">
                  <c:v>3649</c:v>
                </c:pt>
                <c:pt idx="156">
                  <c:v>3664</c:v>
                </c:pt>
                <c:pt idx="157">
                  <c:v>3739.5</c:v>
                </c:pt>
                <c:pt idx="158">
                  <c:v>3748</c:v>
                </c:pt>
                <c:pt idx="159">
                  <c:v>3765</c:v>
                </c:pt>
                <c:pt idx="160">
                  <c:v>3845.5</c:v>
                </c:pt>
                <c:pt idx="161">
                  <c:v>3862.5</c:v>
                </c:pt>
                <c:pt idx="162">
                  <c:v>3867.5</c:v>
                </c:pt>
                <c:pt idx="163">
                  <c:v>3965</c:v>
                </c:pt>
                <c:pt idx="164">
                  <c:v>3968.5</c:v>
                </c:pt>
                <c:pt idx="165">
                  <c:v>4047.5</c:v>
                </c:pt>
                <c:pt idx="166">
                  <c:v>4056</c:v>
                </c:pt>
                <c:pt idx="167">
                  <c:v>4066</c:v>
                </c:pt>
                <c:pt idx="168">
                  <c:v>4066</c:v>
                </c:pt>
                <c:pt idx="169">
                  <c:v>4071</c:v>
                </c:pt>
                <c:pt idx="170">
                  <c:v>4281.5</c:v>
                </c:pt>
                <c:pt idx="171">
                  <c:v>4281.5</c:v>
                </c:pt>
                <c:pt idx="172">
                  <c:v>4577.5</c:v>
                </c:pt>
                <c:pt idx="173">
                  <c:v>4579</c:v>
                </c:pt>
                <c:pt idx="174">
                  <c:v>4686.5</c:v>
                </c:pt>
                <c:pt idx="175">
                  <c:v>4759</c:v>
                </c:pt>
                <c:pt idx="176">
                  <c:v>4784.5</c:v>
                </c:pt>
                <c:pt idx="177">
                  <c:v>4865</c:v>
                </c:pt>
                <c:pt idx="178">
                  <c:v>4872.5</c:v>
                </c:pt>
                <c:pt idx="179">
                  <c:v>4872.5</c:v>
                </c:pt>
                <c:pt idx="180">
                  <c:v>4874</c:v>
                </c:pt>
                <c:pt idx="181">
                  <c:v>4874</c:v>
                </c:pt>
                <c:pt idx="182">
                  <c:v>4874</c:v>
                </c:pt>
                <c:pt idx="183">
                  <c:v>4874</c:v>
                </c:pt>
                <c:pt idx="184">
                  <c:v>4874</c:v>
                </c:pt>
                <c:pt idx="185">
                  <c:v>4879</c:v>
                </c:pt>
                <c:pt idx="186">
                  <c:v>4879</c:v>
                </c:pt>
                <c:pt idx="187">
                  <c:v>4879</c:v>
                </c:pt>
                <c:pt idx="188">
                  <c:v>4879</c:v>
                </c:pt>
                <c:pt idx="189">
                  <c:v>4879.5</c:v>
                </c:pt>
                <c:pt idx="190">
                  <c:v>4882.5</c:v>
                </c:pt>
                <c:pt idx="191">
                  <c:v>4882.5</c:v>
                </c:pt>
                <c:pt idx="192">
                  <c:v>4895</c:v>
                </c:pt>
                <c:pt idx="193">
                  <c:v>4974.5</c:v>
                </c:pt>
                <c:pt idx="194">
                  <c:v>4980</c:v>
                </c:pt>
                <c:pt idx="195">
                  <c:v>4985</c:v>
                </c:pt>
                <c:pt idx="196">
                  <c:v>4985</c:v>
                </c:pt>
                <c:pt idx="197">
                  <c:v>4990.5</c:v>
                </c:pt>
                <c:pt idx="198">
                  <c:v>5097</c:v>
                </c:pt>
                <c:pt idx="199">
                  <c:v>5082</c:v>
                </c:pt>
                <c:pt idx="200">
                  <c:v>5107</c:v>
                </c:pt>
              </c:numCache>
            </c:numRef>
          </c:xVal>
          <c:yVal>
            <c:numRef>
              <c:f>Active!$L$21:$L$915</c:f>
              <c:numCache>
                <c:formatCode>General</c:formatCode>
                <c:ptCount val="895"/>
                <c:pt idx="110">
                  <c:v>9.8588499997276813E-2</c:v>
                </c:pt>
                <c:pt idx="114">
                  <c:v>-6.7299999500392005E-4</c:v>
                </c:pt>
                <c:pt idx="118">
                  <c:v>2.390000008745119E-4</c:v>
                </c:pt>
                <c:pt idx="137">
                  <c:v>-2.515799999673618E-2</c:v>
                </c:pt>
                <c:pt idx="138">
                  <c:v>-3.1513000001723412E-2</c:v>
                </c:pt>
                <c:pt idx="143">
                  <c:v>-4.1126999996777158E-2</c:v>
                </c:pt>
                <c:pt idx="152">
                  <c:v>-0.49952050000138115</c:v>
                </c:pt>
                <c:pt idx="153">
                  <c:v>-0.5022084999945946</c:v>
                </c:pt>
                <c:pt idx="154">
                  <c:v>-7.3230000001785811E-2</c:v>
                </c:pt>
                <c:pt idx="155">
                  <c:v>-7.6201000003493391E-2</c:v>
                </c:pt>
                <c:pt idx="156">
                  <c:v>-7.6536000000487547E-2</c:v>
                </c:pt>
                <c:pt idx="157">
                  <c:v>-0.53608550000353716</c:v>
                </c:pt>
                <c:pt idx="158">
                  <c:v>-8.0952000003890134E-2</c:v>
                </c:pt>
                <c:pt idx="159">
                  <c:v>-8.24849999989965E-2</c:v>
                </c:pt>
                <c:pt idx="160">
                  <c:v>-0.54797949999920093</c:v>
                </c:pt>
                <c:pt idx="162">
                  <c:v>-0.56205749999935506</c:v>
                </c:pt>
                <c:pt idx="163">
                  <c:v>-9.3184999997902196E-2</c:v>
                </c:pt>
                <c:pt idx="164">
                  <c:v>-0.5804065000047558</c:v>
                </c:pt>
                <c:pt idx="165">
                  <c:v>-0.59777750000648666</c:v>
                </c:pt>
                <c:pt idx="166">
                  <c:v>-9.6944000004441477E-2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2A6-4DDE-9B04-3DCBDCB5F697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Active!$F$21:$F$915</c:f>
              <c:numCache>
                <c:formatCode>General</c:formatCode>
                <c:ptCount val="895"/>
                <c:pt idx="0">
                  <c:v>-7332.5</c:v>
                </c:pt>
                <c:pt idx="1">
                  <c:v>-7250</c:v>
                </c:pt>
                <c:pt idx="2">
                  <c:v>-6930.5</c:v>
                </c:pt>
                <c:pt idx="3">
                  <c:v>-6930</c:v>
                </c:pt>
                <c:pt idx="4">
                  <c:v>-6829.5</c:v>
                </c:pt>
                <c:pt idx="5">
                  <c:v>-6741</c:v>
                </c:pt>
                <c:pt idx="6">
                  <c:v>-6524.5</c:v>
                </c:pt>
                <c:pt idx="7">
                  <c:v>-6524</c:v>
                </c:pt>
                <c:pt idx="8">
                  <c:v>-6418.5</c:v>
                </c:pt>
                <c:pt idx="9">
                  <c:v>-6418</c:v>
                </c:pt>
                <c:pt idx="10">
                  <c:v>-6213</c:v>
                </c:pt>
                <c:pt idx="11">
                  <c:v>-6028</c:v>
                </c:pt>
                <c:pt idx="12">
                  <c:v>-4897</c:v>
                </c:pt>
                <c:pt idx="13">
                  <c:v>-4886.5</c:v>
                </c:pt>
                <c:pt idx="14">
                  <c:v>-4881</c:v>
                </c:pt>
                <c:pt idx="15">
                  <c:v>-4619</c:v>
                </c:pt>
                <c:pt idx="16">
                  <c:v>-4609</c:v>
                </c:pt>
                <c:pt idx="17">
                  <c:v>-4604.5</c:v>
                </c:pt>
                <c:pt idx="18">
                  <c:v>-4604</c:v>
                </c:pt>
                <c:pt idx="19">
                  <c:v>-4597</c:v>
                </c:pt>
                <c:pt idx="20">
                  <c:v>-4587</c:v>
                </c:pt>
                <c:pt idx="21">
                  <c:v>-4580.5</c:v>
                </c:pt>
                <c:pt idx="22">
                  <c:v>-4530</c:v>
                </c:pt>
                <c:pt idx="23">
                  <c:v>-4520</c:v>
                </c:pt>
                <c:pt idx="24">
                  <c:v>-4518.5</c:v>
                </c:pt>
                <c:pt idx="25">
                  <c:v>-4518</c:v>
                </c:pt>
                <c:pt idx="26">
                  <c:v>-4481.5</c:v>
                </c:pt>
                <c:pt idx="27">
                  <c:v>-4301.5</c:v>
                </c:pt>
                <c:pt idx="28">
                  <c:v>-4301</c:v>
                </c:pt>
                <c:pt idx="29">
                  <c:v>-4012</c:v>
                </c:pt>
                <c:pt idx="30">
                  <c:v>-3978</c:v>
                </c:pt>
                <c:pt idx="31">
                  <c:v>-3976.5</c:v>
                </c:pt>
                <c:pt idx="32">
                  <c:v>-3971.5</c:v>
                </c:pt>
                <c:pt idx="33">
                  <c:v>-3961</c:v>
                </c:pt>
                <c:pt idx="34">
                  <c:v>-3909</c:v>
                </c:pt>
                <c:pt idx="35">
                  <c:v>-3906</c:v>
                </c:pt>
                <c:pt idx="36">
                  <c:v>-3882.5</c:v>
                </c:pt>
                <c:pt idx="37">
                  <c:v>-3882</c:v>
                </c:pt>
                <c:pt idx="38">
                  <c:v>-3865.5</c:v>
                </c:pt>
                <c:pt idx="39">
                  <c:v>-3865</c:v>
                </c:pt>
                <c:pt idx="40">
                  <c:v>-3682</c:v>
                </c:pt>
                <c:pt idx="41">
                  <c:v>-3680.5</c:v>
                </c:pt>
                <c:pt idx="42">
                  <c:v>-3667</c:v>
                </c:pt>
                <c:pt idx="43">
                  <c:v>-3665.5</c:v>
                </c:pt>
                <c:pt idx="44">
                  <c:v>-3660</c:v>
                </c:pt>
                <c:pt idx="45">
                  <c:v>-3559</c:v>
                </c:pt>
                <c:pt idx="46">
                  <c:v>-3485.5</c:v>
                </c:pt>
                <c:pt idx="47">
                  <c:v>-3465.5</c:v>
                </c:pt>
                <c:pt idx="48">
                  <c:v>-3458.5</c:v>
                </c:pt>
                <c:pt idx="49">
                  <c:v>-3376</c:v>
                </c:pt>
                <c:pt idx="50">
                  <c:v>-3376</c:v>
                </c:pt>
                <c:pt idx="51">
                  <c:v>-3369.5</c:v>
                </c:pt>
                <c:pt idx="52">
                  <c:v>-3362.5</c:v>
                </c:pt>
                <c:pt idx="53">
                  <c:v>-3268.5</c:v>
                </c:pt>
                <c:pt idx="54">
                  <c:v>-3268</c:v>
                </c:pt>
                <c:pt idx="55">
                  <c:v>-3263.5</c:v>
                </c:pt>
                <c:pt idx="56">
                  <c:v>-3253</c:v>
                </c:pt>
                <c:pt idx="57">
                  <c:v>-3251.5</c:v>
                </c:pt>
                <c:pt idx="58">
                  <c:v>-3239.5</c:v>
                </c:pt>
                <c:pt idx="59">
                  <c:v>-3152</c:v>
                </c:pt>
                <c:pt idx="60">
                  <c:v>-3075</c:v>
                </c:pt>
                <c:pt idx="61">
                  <c:v>-3063</c:v>
                </c:pt>
                <c:pt idx="62">
                  <c:v>-2989.5</c:v>
                </c:pt>
                <c:pt idx="63">
                  <c:v>-1566</c:v>
                </c:pt>
                <c:pt idx="64">
                  <c:v>-1556</c:v>
                </c:pt>
                <c:pt idx="65">
                  <c:v>-1546</c:v>
                </c:pt>
                <c:pt idx="66">
                  <c:v>-1540.5</c:v>
                </c:pt>
                <c:pt idx="67">
                  <c:v>-1539</c:v>
                </c:pt>
                <c:pt idx="68">
                  <c:v>-1440</c:v>
                </c:pt>
                <c:pt idx="69">
                  <c:v>-1426.5</c:v>
                </c:pt>
                <c:pt idx="70">
                  <c:v>-1332</c:v>
                </c:pt>
                <c:pt idx="71">
                  <c:v>-840.5</c:v>
                </c:pt>
                <c:pt idx="72">
                  <c:v>-840</c:v>
                </c:pt>
                <c:pt idx="73">
                  <c:v>-836.5</c:v>
                </c:pt>
                <c:pt idx="74">
                  <c:v>-835</c:v>
                </c:pt>
                <c:pt idx="75">
                  <c:v>-833</c:v>
                </c:pt>
                <c:pt idx="76">
                  <c:v>-829.5</c:v>
                </c:pt>
                <c:pt idx="77">
                  <c:v>-623.5</c:v>
                </c:pt>
                <c:pt idx="78">
                  <c:v>-516</c:v>
                </c:pt>
                <c:pt idx="79">
                  <c:v>-516</c:v>
                </c:pt>
                <c:pt idx="80">
                  <c:v>-509</c:v>
                </c:pt>
                <c:pt idx="81">
                  <c:v>-509</c:v>
                </c:pt>
                <c:pt idx="82">
                  <c:v>-414</c:v>
                </c:pt>
                <c:pt idx="83">
                  <c:v>-407.5</c:v>
                </c:pt>
                <c:pt idx="84">
                  <c:v>-221.5</c:v>
                </c:pt>
                <c:pt idx="85">
                  <c:v>-212</c:v>
                </c:pt>
                <c:pt idx="86">
                  <c:v>-211.5</c:v>
                </c:pt>
                <c:pt idx="87">
                  <c:v>-207.5</c:v>
                </c:pt>
                <c:pt idx="88">
                  <c:v>-206.5</c:v>
                </c:pt>
                <c:pt idx="89">
                  <c:v>-201</c:v>
                </c:pt>
                <c:pt idx="90">
                  <c:v>-196</c:v>
                </c:pt>
                <c:pt idx="91">
                  <c:v>-106.5</c:v>
                </c:pt>
                <c:pt idx="92">
                  <c:v>-13</c:v>
                </c:pt>
                <c:pt idx="93">
                  <c:v>-9.5</c:v>
                </c:pt>
                <c:pt idx="94">
                  <c:v>-0.5</c:v>
                </c:pt>
                <c:pt idx="95">
                  <c:v>0</c:v>
                </c:pt>
                <c:pt idx="96">
                  <c:v>91.5</c:v>
                </c:pt>
                <c:pt idx="97">
                  <c:v>96.5</c:v>
                </c:pt>
                <c:pt idx="98">
                  <c:v>105</c:v>
                </c:pt>
                <c:pt idx="99">
                  <c:v>105.5</c:v>
                </c:pt>
                <c:pt idx="100">
                  <c:v>108.5</c:v>
                </c:pt>
                <c:pt idx="101">
                  <c:v>186.5</c:v>
                </c:pt>
                <c:pt idx="102">
                  <c:v>189.5</c:v>
                </c:pt>
                <c:pt idx="103">
                  <c:v>189.5</c:v>
                </c:pt>
                <c:pt idx="104">
                  <c:v>189.5</c:v>
                </c:pt>
                <c:pt idx="105">
                  <c:v>201</c:v>
                </c:pt>
                <c:pt idx="106">
                  <c:v>209.5</c:v>
                </c:pt>
                <c:pt idx="107">
                  <c:v>295</c:v>
                </c:pt>
                <c:pt idx="108">
                  <c:v>295</c:v>
                </c:pt>
                <c:pt idx="109">
                  <c:v>307.5</c:v>
                </c:pt>
                <c:pt idx="110">
                  <c:v>413.5</c:v>
                </c:pt>
                <c:pt idx="111">
                  <c:v>413.5</c:v>
                </c:pt>
                <c:pt idx="112">
                  <c:v>512</c:v>
                </c:pt>
                <c:pt idx="113">
                  <c:v>514.5</c:v>
                </c:pt>
                <c:pt idx="114">
                  <c:v>777</c:v>
                </c:pt>
                <c:pt idx="115">
                  <c:v>781.5</c:v>
                </c:pt>
                <c:pt idx="116">
                  <c:v>801</c:v>
                </c:pt>
                <c:pt idx="117">
                  <c:v>897</c:v>
                </c:pt>
                <c:pt idx="118">
                  <c:v>989</c:v>
                </c:pt>
                <c:pt idx="119">
                  <c:v>1013.5</c:v>
                </c:pt>
                <c:pt idx="120">
                  <c:v>1083</c:v>
                </c:pt>
                <c:pt idx="121">
                  <c:v>1092.5</c:v>
                </c:pt>
                <c:pt idx="122">
                  <c:v>1110</c:v>
                </c:pt>
                <c:pt idx="123">
                  <c:v>1112.5</c:v>
                </c:pt>
                <c:pt idx="124">
                  <c:v>1219.5</c:v>
                </c:pt>
                <c:pt idx="125">
                  <c:v>1220.5</c:v>
                </c:pt>
                <c:pt idx="126">
                  <c:v>1222</c:v>
                </c:pt>
                <c:pt idx="127">
                  <c:v>1232</c:v>
                </c:pt>
                <c:pt idx="128">
                  <c:v>1325.5</c:v>
                </c:pt>
                <c:pt idx="129">
                  <c:v>1518</c:v>
                </c:pt>
                <c:pt idx="130">
                  <c:v>1734.5</c:v>
                </c:pt>
                <c:pt idx="131">
                  <c:v>1940</c:v>
                </c:pt>
                <c:pt idx="132">
                  <c:v>1949</c:v>
                </c:pt>
                <c:pt idx="133">
                  <c:v>1954.5</c:v>
                </c:pt>
                <c:pt idx="134">
                  <c:v>2330</c:v>
                </c:pt>
                <c:pt idx="135">
                  <c:v>2337.5</c:v>
                </c:pt>
                <c:pt idx="136">
                  <c:v>2338</c:v>
                </c:pt>
                <c:pt idx="137">
                  <c:v>2342</c:v>
                </c:pt>
                <c:pt idx="138">
                  <c:v>2537</c:v>
                </c:pt>
                <c:pt idx="139">
                  <c:v>2538</c:v>
                </c:pt>
                <c:pt idx="140">
                  <c:v>2550</c:v>
                </c:pt>
                <c:pt idx="141">
                  <c:v>2744</c:v>
                </c:pt>
                <c:pt idx="142">
                  <c:v>2749.5</c:v>
                </c:pt>
                <c:pt idx="143">
                  <c:v>2823</c:v>
                </c:pt>
                <c:pt idx="144">
                  <c:v>2939</c:v>
                </c:pt>
                <c:pt idx="145">
                  <c:v>2950.5</c:v>
                </c:pt>
                <c:pt idx="146">
                  <c:v>3040</c:v>
                </c:pt>
                <c:pt idx="147">
                  <c:v>3157.5</c:v>
                </c:pt>
                <c:pt idx="148">
                  <c:v>3340</c:v>
                </c:pt>
                <c:pt idx="149">
                  <c:v>3341.5</c:v>
                </c:pt>
                <c:pt idx="150">
                  <c:v>3363</c:v>
                </c:pt>
                <c:pt idx="151">
                  <c:v>3448.5</c:v>
                </c:pt>
                <c:pt idx="152">
                  <c:v>3554.5</c:v>
                </c:pt>
                <c:pt idx="153">
                  <c:v>3566.5</c:v>
                </c:pt>
                <c:pt idx="154">
                  <c:v>3570</c:v>
                </c:pt>
                <c:pt idx="155">
                  <c:v>3649</c:v>
                </c:pt>
                <c:pt idx="156">
                  <c:v>3664</c:v>
                </c:pt>
                <c:pt idx="157">
                  <c:v>3739.5</c:v>
                </c:pt>
                <c:pt idx="158">
                  <c:v>3748</c:v>
                </c:pt>
                <c:pt idx="159">
                  <c:v>3765</c:v>
                </c:pt>
                <c:pt idx="160">
                  <c:v>3845.5</c:v>
                </c:pt>
                <c:pt idx="161">
                  <c:v>3862.5</c:v>
                </c:pt>
                <c:pt idx="162">
                  <c:v>3867.5</c:v>
                </c:pt>
                <c:pt idx="163">
                  <c:v>3965</c:v>
                </c:pt>
                <c:pt idx="164">
                  <c:v>3968.5</c:v>
                </c:pt>
                <c:pt idx="165">
                  <c:v>4047.5</c:v>
                </c:pt>
                <c:pt idx="166">
                  <c:v>4056</c:v>
                </c:pt>
                <c:pt idx="167">
                  <c:v>4066</c:v>
                </c:pt>
                <c:pt idx="168">
                  <c:v>4066</c:v>
                </c:pt>
                <c:pt idx="169">
                  <c:v>4071</c:v>
                </c:pt>
                <c:pt idx="170">
                  <c:v>4281.5</c:v>
                </c:pt>
                <c:pt idx="171">
                  <c:v>4281.5</c:v>
                </c:pt>
                <c:pt idx="172">
                  <c:v>4577.5</c:v>
                </c:pt>
                <c:pt idx="173">
                  <c:v>4579</c:v>
                </c:pt>
                <c:pt idx="174">
                  <c:v>4686.5</c:v>
                </c:pt>
                <c:pt idx="175">
                  <c:v>4759</c:v>
                </c:pt>
                <c:pt idx="176">
                  <c:v>4784.5</c:v>
                </c:pt>
                <c:pt idx="177">
                  <c:v>4865</c:v>
                </c:pt>
                <c:pt idx="178">
                  <c:v>4872.5</c:v>
                </c:pt>
                <c:pt idx="179">
                  <c:v>4872.5</c:v>
                </c:pt>
                <c:pt idx="180">
                  <c:v>4874</c:v>
                </c:pt>
                <c:pt idx="181">
                  <c:v>4874</c:v>
                </c:pt>
                <c:pt idx="182">
                  <c:v>4874</c:v>
                </c:pt>
                <c:pt idx="183">
                  <c:v>4874</c:v>
                </c:pt>
                <c:pt idx="184">
                  <c:v>4874</c:v>
                </c:pt>
                <c:pt idx="185">
                  <c:v>4879</c:v>
                </c:pt>
                <c:pt idx="186">
                  <c:v>4879</c:v>
                </c:pt>
                <c:pt idx="187">
                  <c:v>4879</c:v>
                </c:pt>
                <c:pt idx="188">
                  <c:v>4879</c:v>
                </c:pt>
                <c:pt idx="189">
                  <c:v>4879.5</c:v>
                </c:pt>
                <c:pt idx="190">
                  <c:v>4882.5</c:v>
                </c:pt>
                <c:pt idx="191">
                  <c:v>4882.5</c:v>
                </c:pt>
                <c:pt idx="192">
                  <c:v>4895</c:v>
                </c:pt>
                <c:pt idx="193">
                  <c:v>4974.5</c:v>
                </c:pt>
                <c:pt idx="194">
                  <c:v>4980</c:v>
                </c:pt>
                <c:pt idx="195">
                  <c:v>4985</c:v>
                </c:pt>
                <c:pt idx="196">
                  <c:v>4985</c:v>
                </c:pt>
                <c:pt idx="197">
                  <c:v>4990.5</c:v>
                </c:pt>
                <c:pt idx="198">
                  <c:v>5097</c:v>
                </c:pt>
                <c:pt idx="199">
                  <c:v>5082</c:v>
                </c:pt>
                <c:pt idx="200">
                  <c:v>5107</c:v>
                </c:pt>
              </c:numCache>
            </c:numRef>
          </c:xVal>
          <c:yVal>
            <c:numRef>
              <c:f>Active!$M$21:$M$915</c:f>
              <c:numCache>
                <c:formatCode>General</c:formatCode>
                <c:ptCount val="89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2A6-4DDE-9B04-3DCBDCB5F697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Active!$F$21:$F$915</c:f>
              <c:numCache>
                <c:formatCode>General</c:formatCode>
                <c:ptCount val="895"/>
                <c:pt idx="0">
                  <c:v>-7332.5</c:v>
                </c:pt>
                <c:pt idx="1">
                  <c:v>-7250</c:v>
                </c:pt>
                <c:pt idx="2">
                  <c:v>-6930.5</c:v>
                </c:pt>
                <c:pt idx="3">
                  <c:v>-6930</c:v>
                </c:pt>
                <c:pt idx="4">
                  <c:v>-6829.5</c:v>
                </c:pt>
                <c:pt idx="5">
                  <c:v>-6741</c:v>
                </c:pt>
                <c:pt idx="6">
                  <c:v>-6524.5</c:v>
                </c:pt>
                <c:pt idx="7">
                  <c:v>-6524</c:v>
                </c:pt>
                <c:pt idx="8">
                  <c:v>-6418.5</c:v>
                </c:pt>
                <c:pt idx="9">
                  <c:v>-6418</c:v>
                </c:pt>
                <c:pt idx="10">
                  <c:v>-6213</c:v>
                </c:pt>
                <c:pt idx="11">
                  <c:v>-6028</c:v>
                </c:pt>
                <c:pt idx="12">
                  <c:v>-4897</c:v>
                </c:pt>
                <c:pt idx="13">
                  <c:v>-4886.5</c:v>
                </c:pt>
                <c:pt idx="14">
                  <c:v>-4881</c:v>
                </c:pt>
                <c:pt idx="15">
                  <c:v>-4619</c:v>
                </c:pt>
                <c:pt idx="16">
                  <c:v>-4609</c:v>
                </c:pt>
                <c:pt idx="17">
                  <c:v>-4604.5</c:v>
                </c:pt>
                <c:pt idx="18">
                  <c:v>-4604</c:v>
                </c:pt>
                <c:pt idx="19">
                  <c:v>-4597</c:v>
                </c:pt>
                <c:pt idx="20">
                  <c:v>-4587</c:v>
                </c:pt>
                <c:pt idx="21">
                  <c:v>-4580.5</c:v>
                </c:pt>
                <c:pt idx="22">
                  <c:v>-4530</c:v>
                </c:pt>
                <c:pt idx="23">
                  <c:v>-4520</c:v>
                </c:pt>
                <c:pt idx="24">
                  <c:v>-4518.5</c:v>
                </c:pt>
                <c:pt idx="25">
                  <c:v>-4518</c:v>
                </c:pt>
                <c:pt idx="26">
                  <c:v>-4481.5</c:v>
                </c:pt>
                <c:pt idx="27">
                  <c:v>-4301.5</c:v>
                </c:pt>
                <c:pt idx="28">
                  <c:v>-4301</c:v>
                </c:pt>
                <c:pt idx="29">
                  <c:v>-4012</c:v>
                </c:pt>
                <c:pt idx="30">
                  <c:v>-3978</c:v>
                </c:pt>
                <c:pt idx="31">
                  <c:v>-3976.5</c:v>
                </c:pt>
                <c:pt idx="32">
                  <c:v>-3971.5</c:v>
                </c:pt>
                <c:pt idx="33">
                  <c:v>-3961</c:v>
                </c:pt>
                <c:pt idx="34">
                  <c:v>-3909</c:v>
                </c:pt>
                <c:pt idx="35">
                  <c:v>-3906</c:v>
                </c:pt>
                <c:pt idx="36">
                  <c:v>-3882.5</c:v>
                </c:pt>
                <c:pt idx="37">
                  <c:v>-3882</c:v>
                </c:pt>
                <c:pt idx="38">
                  <c:v>-3865.5</c:v>
                </c:pt>
                <c:pt idx="39">
                  <c:v>-3865</c:v>
                </c:pt>
                <c:pt idx="40">
                  <c:v>-3682</c:v>
                </c:pt>
                <c:pt idx="41">
                  <c:v>-3680.5</c:v>
                </c:pt>
                <c:pt idx="42">
                  <c:v>-3667</c:v>
                </c:pt>
                <c:pt idx="43">
                  <c:v>-3665.5</c:v>
                </c:pt>
                <c:pt idx="44">
                  <c:v>-3660</c:v>
                </c:pt>
                <c:pt idx="45">
                  <c:v>-3559</c:v>
                </c:pt>
                <c:pt idx="46">
                  <c:v>-3485.5</c:v>
                </c:pt>
                <c:pt idx="47">
                  <c:v>-3465.5</c:v>
                </c:pt>
                <c:pt idx="48">
                  <c:v>-3458.5</c:v>
                </c:pt>
                <c:pt idx="49">
                  <c:v>-3376</c:v>
                </c:pt>
                <c:pt idx="50">
                  <c:v>-3376</c:v>
                </c:pt>
                <c:pt idx="51">
                  <c:v>-3369.5</c:v>
                </c:pt>
                <c:pt idx="52">
                  <c:v>-3362.5</c:v>
                </c:pt>
                <c:pt idx="53">
                  <c:v>-3268.5</c:v>
                </c:pt>
                <c:pt idx="54">
                  <c:v>-3268</c:v>
                </c:pt>
                <c:pt idx="55">
                  <c:v>-3263.5</c:v>
                </c:pt>
                <c:pt idx="56">
                  <c:v>-3253</c:v>
                </c:pt>
                <c:pt idx="57">
                  <c:v>-3251.5</c:v>
                </c:pt>
                <c:pt idx="58">
                  <c:v>-3239.5</c:v>
                </c:pt>
                <c:pt idx="59">
                  <c:v>-3152</c:v>
                </c:pt>
                <c:pt idx="60">
                  <c:v>-3075</c:v>
                </c:pt>
                <c:pt idx="61">
                  <c:v>-3063</c:v>
                </c:pt>
                <c:pt idx="62">
                  <c:v>-2989.5</c:v>
                </c:pt>
                <c:pt idx="63">
                  <c:v>-1566</c:v>
                </c:pt>
                <c:pt idx="64">
                  <c:v>-1556</c:v>
                </c:pt>
                <c:pt idx="65">
                  <c:v>-1546</c:v>
                </c:pt>
                <c:pt idx="66">
                  <c:v>-1540.5</c:v>
                </c:pt>
                <c:pt idx="67">
                  <c:v>-1539</c:v>
                </c:pt>
                <c:pt idx="68">
                  <c:v>-1440</c:v>
                </c:pt>
                <c:pt idx="69">
                  <c:v>-1426.5</c:v>
                </c:pt>
                <c:pt idx="70">
                  <c:v>-1332</c:v>
                </c:pt>
                <c:pt idx="71">
                  <c:v>-840.5</c:v>
                </c:pt>
                <c:pt idx="72">
                  <c:v>-840</c:v>
                </c:pt>
                <c:pt idx="73">
                  <c:v>-836.5</c:v>
                </c:pt>
                <c:pt idx="74">
                  <c:v>-835</c:v>
                </c:pt>
                <c:pt idx="75">
                  <c:v>-833</c:v>
                </c:pt>
                <c:pt idx="76">
                  <c:v>-829.5</c:v>
                </c:pt>
                <c:pt idx="77">
                  <c:v>-623.5</c:v>
                </c:pt>
                <c:pt idx="78">
                  <c:v>-516</c:v>
                </c:pt>
                <c:pt idx="79">
                  <c:v>-516</c:v>
                </c:pt>
                <c:pt idx="80">
                  <c:v>-509</c:v>
                </c:pt>
                <c:pt idx="81">
                  <c:v>-509</c:v>
                </c:pt>
                <c:pt idx="82">
                  <c:v>-414</c:v>
                </c:pt>
                <c:pt idx="83">
                  <c:v>-407.5</c:v>
                </c:pt>
                <c:pt idx="84">
                  <c:v>-221.5</c:v>
                </c:pt>
                <c:pt idx="85">
                  <c:v>-212</c:v>
                </c:pt>
                <c:pt idx="86">
                  <c:v>-211.5</c:v>
                </c:pt>
                <c:pt idx="87">
                  <c:v>-207.5</c:v>
                </c:pt>
                <c:pt idx="88">
                  <c:v>-206.5</c:v>
                </c:pt>
                <c:pt idx="89">
                  <c:v>-201</c:v>
                </c:pt>
                <c:pt idx="90">
                  <c:v>-196</c:v>
                </c:pt>
                <c:pt idx="91">
                  <c:v>-106.5</c:v>
                </c:pt>
                <c:pt idx="92">
                  <c:v>-13</c:v>
                </c:pt>
                <c:pt idx="93">
                  <c:v>-9.5</c:v>
                </c:pt>
                <c:pt idx="94">
                  <c:v>-0.5</c:v>
                </c:pt>
                <c:pt idx="95">
                  <c:v>0</c:v>
                </c:pt>
                <c:pt idx="96">
                  <c:v>91.5</c:v>
                </c:pt>
                <c:pt idx="97">
                  <c:v>96.5</c:v>
                </c:pt>
                <c:pt idx="98">
                  <c:v>105</c:v>
                </c:pt>
                <c:pt idx="99">
                  <c:v>105.5</c:v>
                </c:pt>
                <c:pt idx="100">
                  <c:v>108.5</c:v>
                </c:pt>
                <c:pt idx="101">
                  <c:v>186.5</c:v>
                </c:pt>
                <c:pt idx="102">
                  <c:v>189.5</c:v>
                </c:pt>
                <c:pt idx="103">
                  <c:v>189.5</c:v>
                </c:pt>
                <c:pt idx="104">
                  <c:v>189.5</c:v>
                </c:pt>
                <c:pt idx="105">
                  <c:v>201</c:v>
                </c:pt>
                <c:pt idx="106">
                  <c:v>209.5</c:v>
                </c:pt>
                <c:pt idx="107">
                  <c:v>295</c:v>
                </c:pt>
                <c:pt idx="108">
                  <c:v>295</c:v>
                </c:pt>
                <c:pt idx="109">
                  <c:v>307.5</c:v>
                </c:pt>
                <c:pt idx="110">
                  <c:v>413.5</c:v>
                </c:pt>
                <c:pt idx="111">
                  <c:v>413.5</c:v>
                </c:pt>
                <c:pt idx="112">
                  <c:v>512</c:v>
                </c:pt>
                <c:pt idx="113">
                  <c:v>514.5</c:v>
                </c:pt>
                <c:pt idx="114">
                  <c:v>777</c:v>
                </c:pt>
                <c:pt idx="115">
                  <c:v>781.5</c:v>
                </c:pt>
                <c:pt idx="116">
                  <c:v>801</c:v>
                </c:pt>
                <c:pt idx="117">
                  <c:v>897</c:v>
                </c:pt>
                <c:pt idx="118">
                  <c:v>989</c:v>
                </c:pt>
                <c:pt idx="119">
                  <c:v>1013.5</c:v>
                </c:pt>
                <c:pt idx="120">
                  <c:v>1083</c:v>
                </c:pt>
                <c:pt idx="121">
                  <c:v>1092.5</c:v>
                </c:pt>
                <c:pt idx="122">
                  <c:v>1110</c:v>
                </c:pt>
                <c:pt idx="123">
                  <c:v>1112.5</c:v>
                </c:pt>
                <c:pt idx="124">
                  <c:v>1219.5</c:v>
                </c:pt>
                <c:pt idx="125">
                  <c:v>1220.5</c:v>
                </c:pt>
                <c:pt idx="126">
                  <c:v>1222</c:v>
                </c:pt>
                <c:pt idx="127">
                  <c:v>1232</c:v>
                </c:pt>
                <c:pt idx="128">
                  <c:v>1325.5</c:v>
                </c:pt>
                <c:pt idx="129">
                  <c:v>1518</c:v>
                </c:pt>
                <c:pt idx="130">
                  <c:v>1734.5</c:v>
                </c:pt>
                <c:pt idx="131">
                  <c:v>1940</c:v>
                </c:pt>
                <c:pt idx="132">
                  <c:v>1949</c:v>
                </c:pt>
                <c:pt idx="133">
                  <c:v>1954.5</c:v>
                </c:pt>
                <c:pt idx="134">
                  <c:v>2330</c:v>
                </c:pt>
                <c:pt idx="135">
                  <c:v>2337.5</c:v>
                </c:pt>
                <c:pt idx="136">
                  <c:v>2338</c:v>
                </c:pt>
                <c:pt idx="137">
                  <c:v>2342</c:v>
                </c:pt>
                <c:pt idx="138">
                  <c:v>2537</c:v>
                </c:pt>
                <c:pt idx="139">
                  <c:v>2538</c:v>
                </c:pt>
                <c:pt idx="140">
                  <c:v>2550</c:v>
                </c:pt>
                <c:pt idx="141">
                  <c:v>2744</c:v>
                </c:pt>
                <c:pt idx="142">
                  <c:v>2749.5</c:v>
                </c:pt>
                <c:pt idx="143">
                  <c:v>2823</c:v>
                </c:pt>
                <c:pt idx="144">
                  <c:v>2939</c:v>
                </c:pt>
                <c:pt idx="145">
                  <c:v>2950.5</c:v>
                </c:pt>
                <c:pt idx="146">
                  <c:v>3040</c:v>
                </c:pt>
                <c:pt idx="147">
                  <c:v>3157.5</c:v>
                </c:pt>
                <c:pt idx="148">
                  <c:v>3340</c:v>
                </c:pt>
                <c:pt idx="149">
                  <c:v>3341.5</c:v>
                </c:pt>
                <c:pt idx="150">
                  <c:v>3363</c:v>
                </c:pt>
                <c:pt idx="151">
                  <c:v>3448.5</c:v>
                </c:pt>
                <c:pt idx="152">
                  <c:v>3554.5</c:v>
                </c:pt>
                <c:pt idx="153">
                  <c:v>3566.5</c:v>
                </c:pt>
                <c:pt idx="154">
                  <c:v>3570</c:v>
                </c:pt>
                <c:pt idx="155">
                  <c:v>3649</c:v>
                </c:pt>
                <c:pt idx="156">
                  <c:v>3664</c:v>
                </c:pt>
                <c:pt idx="157">
                  <c:v>3739.5</c:v>
                </c:pt>
                <c:pt idx="158">
                  <c:v>3748</c:v>
                </c:pt>
                <c:pt idx="159">
                  <c:v>3765</c:v>
                </c:pt>
                <c:pt idx="160">
                  <c:v>3845.5</c:v>
                </c:pt>
                <c:pt idx="161">
                  <c:v>3862.5</c:v>
                </c:pt>
                <c:pt idx="162">
                  <c:v>3867.5</c:v>
                </c:pt>
                <c:pt idx="163">
                  <c:v>3965</c:v>
                </c:pt>
                <c:pt idx="164">
                  <c:v>3968.5</c:v>
                </c:pt>
                <c:pt idx="165">
                  <c:v>4047.5</c:v>
                </c:pt>
                <c:pt idx="166">
                  <c:v>4056</c:v>
                </c:pt>
                <c:pt idx="167">
                  <c:v>4066</c:v>
                </c:pt>
                <c:pt idx="168">
                  <c:v>4066</c:v>
                </c:pt>
                <c:pt idx="169">
                  <c:v>4071</c:v>
                </c:pt>
                <c:pt idx="170">
                  <c:v>4281.5</c:v>
                </c:pt>
                <c:pt idx="171">
                  <c:v>4281.5</c:v>
                </c:pt>
                <c:pt idx="172">
                  <c:v>4577.5</c:v>
                </c:pt>
                <c:pt idx="173">
                  <c:v>4579</c:v>
                </c:pt>
                <c:pt idx="174">
                  <c:v>4686.5</c:v>
                </c:pt>
                <c:pt idx="175">
                  <c:v>4759</c:v>
                </c:pt>
                <c:pt idx="176">
                  <c:v>4784.5</c:v>
                </c:pt>
                <c:pt idx="177">
                  <c:v>4865</c:v>
                </c:pt>
                <c:pt idx="178">
                  <c:v>4872.5</c:v>
                </c:pt>
                <c:pt idx="179">
                  <c:v>4872.5</c:v>
                </c:pt>
                <c:pt idx="180">
                  <c:v>4874</c:v>
                </c:pt>
                <c:pt idx="181">
                  <c:v>4874</c:v>
                </c:pt>
                <c:pt idx="182">
                  <c:v>4874</c:v>
                </c:pt>
                <c:pt idx="183">
                  <c:v>4874</c:v>
                </c:pt>
                <c:pt idx="184">
                  <c:v>4874</c:v>
                </c:pt>
                <c:pt idx="185">
                  <c:v>4879</c:v>
                </c:pt>
                <c:pt idx="186">
                  <c:v>4879</c:v>
                </c:pt>
                <c:pt idx="187">
                  <c:v>4879</c:v>
                </c:pt>
                <c:pt idx="188">
                  <c:v>4879</c:v>
                </c:pt>
                <c:pt idx="189">
                  <c:v>4879.5</c:v>
                </c:pt>
                <c:pt idx="190">
                  <c:v>4882.5</c:v>
                </c:pt>
                <c:pt idx="191">
                  <c:v>4882.5</c:v>
                </c:pt>
                <c:pt idx="192">
                  <c:v>4895</c:v>
                </c:pt>
                <c:pt idx="193">
                  <c:v>4974.5</c:v>
                </c:pt>
                <c:pt idx="194">
                  <c:v>4980</c:v>
                </c:pt>
                <c:pt idx="195">
                  <c:v>4985</c:v>
                </c:pt>
                <c:pt idx="196">
                  <c:v>4985</c:v>
                </c:pt>
                <c:pt idx="197">
                  <c:v>4990.5</c:v>
                </c:pt>
                <c:pt idx="198">
                  <c:v>5097</c:v>
                </c:pt>
                <c:pt idx="199">
                  <c:v>5082</c:v>
                </c:pt>
                <c:pt idx="200">
                  <c:v>5107</c:v>
                </c:pt>
              </c:numCache>
            </c:numRef>
          </c:xVal>
          <c:yVal>
            <c:numRef>
              <c:f>Active!$N$21:$N$915</c:f>
              <c:numCache>
                <c:formatCode>General</c:formatCode>
                <c:ptCount val="895"/>
                <c:pt idx="0">
                  <c:v>1.2793424999981653</c:v>
                </c:pt>
                <c:pt idx="1">
                  <c:v>0.3595500000010361</c:v>
                </c:pt>
                <c:pt idx="2">
                  <c:v>1.1672444999967411</c:v>
                </c:pt>
                <c:pt idx="3">
                  <c:v>0.33587000000261469</c:v>
                </c:pt>
                <c:pt idx="4">
                  <c:v>1.1995954999983951</c:v>
                </c:pt>
                <c:pt idx="5">
                  <c:v>0.33730900000227848</c:v>
                </c:pt>
                <c:pt idx="6">
                  <c:v>1.1621505000002799</c:v>
                </c:pt>
                <c:pt idx="7">
                  <c:v>0.29177599999820814</c:v>
                </c:pt>
                <c:pt idx="8">
                  <c:v>1.1437565000014729</c:v>
                </c:pt>
                <c:pt idx="9">
                  <c:v>0.28738199999861536</c:v>
                </c:pt>
                <c:pt idx="10">
                  <c:v>1.1418369999992137</c:v>
                </c:pt>
                <c:pt idx="11">
                  <c:v>0.28727200000139419</c:v>
                </c:pt>
                <c:pt idx="12">
                  <c:v>0.25615300000208663</c:v>
                </c:pt>
                <c:pt idx="13">
                  <c:v>1.0232885000004899</c:v>
                </c:pt>
                <c:pt idx="14">
                  <c:v>0.27316900000005262</c:v>
                </c:pt>
                <c:pt idx="15">
                  <c:v>0.26793100000213599</c:v>
                </c:pt>
                <c:pt idx="16">
                  <c:v>0.27744100000199978</c:v>
                </c:pt>
                <c:pt idx="17">
                  <c:v>1.073070500002359</c:v>
                </c:pt>
                <c:pt idx="18">
                  <c:v>0.27069599999958882</c:v>
                </c:pt>
                <c:pt idx="19">
                  <c:v>0.25945300000239513</c:v>
                </c:pt>
                <c:pt idx="20">
                  <c:v>0.25796300000001793</c:v>
                </c:pt>
                <c:pt idx="21">
                  <c:v>1.0090944999974454</c:v>
                </c:pt>
                <c:pt idx="22">
                  <c:v>0.26326999999582767</c:v>
                </c:pt>
                <c:pt idx="23">
                  <c:v>0.26777999999831081</c:v>
                </c:pt>
                <c:pt idx="24">
                  <c:v>1.0146565000031842</c:v>
                </c:pt>
                <c:pt idx="25">
                  <c:v>0.26128200000312063</c:v>
                </c:pt>
                <c:pt idx="26">
                  <c:v>1.027943499997491</c:v>
                </c:pt>
                <c:pt idx="27">
                  <c:v>0.98312349999832804</c:v>
                </c:pt>
                <c:pt idx="28">
                  <c:v>0.25674900000012713</c:v>
                </c:pt>
                <c:pt idx="29">
                  <c:v>0.25528800000392948</c:v>
                </c:pt>
                <c:pt idx="30">
                  <c:v>0.25082199999815202</c:v>
                </c:pt>
                <c:pt idx="31">
                  <c:v>0.95769850000215229</c:v>
                </c:pt>
                <c:pt idx="32">
                  <c:v>0.98395350000282633</c:v>
                </c:pt>
                <c:pt idx="33">
                  <c:v>0.25008900000102585</c:v>
                </c:pt>
                <c:pt idx="34">
                  <c:v>0.24714099999982864</c:v>
                </c:pt>
                <c:pt idx="35">
                  <c:v>0.25089400000069872</c:v>
                </c:pt>
                <c:pt idx="36">
                  <c:v>0.95329250000213506</c:v>
                </c:pt>
                <c:pt idx="37">
                  <c:v>0.24591800000052899</c:v>
                </c:pt>
                <c:pt idx="38">
                  <c:v>0.92655949999971199</c:v>
                </c:pt>
                <c:pt idx="39">
                  <c:v>0.23918499999854248</c:v>
                </c:pt>
                <c:pt idx="40">
                  <c:v>0.23811799999748473</c:v>
                </c:pt>
                <c:pt idx="41">
                  <c:v>0.91799449999962235</c:v>
                </c:pt>
                <c:pt idx="42">
                  <c:v>0.24188299999877927</c:v>
                </c:pt>
                <c:pt idx="43">
                  <c:v>0.92375950000132434</c:v>
                </c:pt>
                <c:pt idx="44">
                  <c:v>0.2306399999979476</c:v>
                </c:pt>
                <c:pt idx="45">
                  <c:v>0.23399100000096951</c:v>
                </c:pt>
                <c:pt idx="46">
                  <c:v>0.87793950000195764</c:v>
                </c:pt>
                <c:pt idx="47">
                  <c:v>0.90795950000028824</c:v>
                </c:pt>
                <c:pt idx="48">
                  <c:v>0.89371649999884539</c:v>
                </c:pt>
                <c:pt idx="49">
                  <c:v>0.21992400000090129</c:v>
                </c:pt>
                <c:pt idx="50">
                  <c:v>0.22892400000273483</c:v>
                </c:pt>
                <c:pt idx="51">
                  <c:v>0.87005549999958021</c:v>
                </c:pt>
                <c:pt idx="52">
                  <c:v>0.87381249999816646</c:v>
                </c:pt>
                <c:pt idx="53">
                  <c:v>0.86140650000015739</c:v>
                </c:pt>
                <c:pt idx="54">
                  <c:v>0.2280319999990752</c:v>
                </c:pt>
                <c:pt idx="55">
                  <c:v>0.84366149999914342</c:v>
                </c:pt>
                <c:pt idx="56">
                  <c:v>0.24879700000019511</c:v>
                </c:pt>
                <c:pt idx="57">
                  <c:v>0.89067350000186707</c:v>
                </c:pt>
                <c:pt idx="58">
                  <c:v>0.82268549999935203</c:v>
                </c:pt>
                <c:pt idx="59">
                  <c:v>0.22314800000094692</c:v>
                </c:pt>
                <c:pt idx="60">
                  <c:v>0.2104749999998603</c:v>
                </c:pt>
                <c:pt idx="61">
                  <c:v>0.21748700000171084</c:v>
                </c:pt>
                <c:pt idx="62">
                  <c:v>0.81643550000080722</c:v>
                </c:pt>
                <c:pt idx="63">
                  <c:v>0.14923400000407128</c:v>
                </c:pt>
                <c:pt idx="64">
                  <c:v>0.14874400000553578</c:v>
                </c:pt>
                <c:pt idx="65">
                  <c:v>0.15325400000438094</c:v>
                </c:pt>
                <c:pt idx="66">
                  <c:v>0.49913450000167359</c:v>
                </c:pt>
                <c:pt idx="67">
                  <c:v>0.17011099999945145</c:v>
                </c:pt>
                <c:pt idx="68">
                  <c:v>0.13655999999900814</c:v>
                </c:pt>
                <c:pt idx="69">
                  <c:v>0.74374850000458537</c:v>
                </c:pt>
                <c:pt idx="70">
                  <c:v>0.14196800000354415</c:v>
                </c:pt>
                <c:pt idx="71">
                  <c:v>0.3928345000022091</c:v>
                </c:pt>
                <c:pt idx="72">
                  <c:v>9.2260000004898757E-2</c:v>
                </c:pt>
                <c:pt idx="73">
                  <c:v>0.39853849999781232</c:v>
                </c:pt>
                <c:pt idx="74">
                  <c:v>9.5614999998360872E-2</c:v>
                </c:pt>
                <c:pt idx="75">
                  <c:v>9.2917000001762062E-2</c:v>
                </c:pt>
                <c:pt idx="76">
                  <c:v>0.39069549999840092</c:v>
                </c:pt>
                <c:pt idx="77">
                  <c:v>0.33930149999650894</c:v>
                </c:pt>
                <c:pt idx="78">
                  <c:v>7.5784000000567175E-2</c:v>
                </c:pt>
                <c:pt idx="79">
                  <c:v>8.378400000219699E-2</c:v>
                </c:pt>
                <c:pt idx="80">
                  <c:v>6.0540999998920597E-2</c:v>
                </c:pt>
                <c:pt idx="81">
                  <c:v>7.0540999993681908E-2</c:v>
                </c:pt>
                <c:pt idx="82">
                  <c:v>5.4986000002827495E-2</c:v>
                </c:pt>
                <c:pt idx="83">
                  <c:v>0.27351749999797903</c:v>
                </c:pt>
                <c:pt idx="87">
                  <c:v>0.21871749999991152</c:v>
                </c:pt>
                <c:pt idx="89">
                  <c:v>3.4848999996029306E-2</c:v>
                </c:pt>
                <c:pt idx="90">
                  <c:v>2.9104000001098029E-2</c:v>
                </c:pt>
                <c:pt idx="91">
                  <c:v>0.23406850000174018</c:v>
                </c:pt>
                <c:pt idx="102">
                  <c:v>0.13236450000113109</c:v>
                </c:pt>
                <c:pt idx="104">
                  <c:v>0.13436450000153854</c:v>
                </c:pt>
                <c:pt idx="106">
                  <c:v>0.12738449999596924</c:v>
                </c:pt>
                <c:pt idx="107">
                  <c:v>1.3344999999389984E-2</c:v>
                </c:pt>
                <c:pt idx="108">
                  <c:v>1.8344999996770639E-2</c:v>
                </c:pt>
                <c:pt idx="109">
                  <c:v>9.2982499998470303E-2</c:v>
                </c:pt>
                <c:pt idx="111">
                  <c:v>0.10158849999425001</c:v>
                </c:pt>
                <c:pt idx="112">
                  <c:v>1.1811999997007661E-2</c:v>
                </c:pt>
                <c:pt idx="113">
                  <c:v>8.1939499999862164E-2</c:v>
                </c:pt>
                <c:pt idx="115">
                  <c:v>4.795649999869056E-2</c:v>
                </c:pt>
                <c:pt idx="116">
                  <c:v>5.3509999997913837E-3</c:v>
                </c:pt>
                <c:pt idx="117">
                  <c:v>9.4470000040018931E-3</c:v>
                </c:pt>
                <c:pt idx="124">
                  <c:v>-2.2105500000179745E-2</c:v>
                </c:pt>
                <c:pt idx="126">
                  <c:v>-1.9780000002356246E-3</c:v>
                </c:pt>
                <c:pt idx="127">
                  <c:v>2.5319999986095354E-3</c:v>
                </c:pt>
                <c:pt idx="128">
                  <c:v>-7.3499500002071727E-2</c:v>
                </c:pt>
                <c:pt idx="129">
                  <c:v>-1.6820000018924475E-3</c:v>
                </c:pt>
                <c:pt idx="130">
                  <c:v>-0.13984049999999115</c:v>
                </c:pt>
                <c:pt idx="131">
                  <c:v>-1.0759999997389968E-2</c:v>
                </c:pt>
                <c:pt idx="132">
                  <c:v>-1.260099999490194E-2</c:v>
                </c:pt>
                <c:pt idx="133">
                  <c:v>-0.19262049999815645</c:v>
                </c:pt>
                <c:pt idx="134">
                  <c:v>-1.4870000006339978E-2</c:v>
                </c:pt>
                <c:pt idx="135">
                  <c:v>-0.26678749999700813</c:v>
                </c:pt>
                <c:pt idx="140">
                  <c:v>-3.1049999997776467E-2</c:v>
                </c:pt>
                <c:pt idx="141">
                  <c:v>-3.7555999995674938E-2</c:v>
                </c:pt>
                <c:pt idx="142">
                  <c:v>-0.34717549999913899</c:v>
                </c:pt>
                <c:pt idx="144">
                  <c:v>-4.5211000004201196E-2</c:v>
                </c:pt>
                <c:pt idx="145">
                  <c:v>-0.38472449999244418</c:v>
                </c:pt>
                <c:pt idx="146">
                  <c:v>-4.9259999999776483E-2</c:v>
                </c:pt>
                <c:pt idx="147">
                  <c:v>-0.42386750000150641</c:v>
                </c:pt>
                <c:pt idx="148">
                  <c:v>-6.1560000001918525E-2</c:v>
                </c:pt>
                <c:pt idx="149">
                  <c:v>-0.4602835000041523</c:v>
                </c:pt>
                <c:pt idx="150">
                  <c:v>-6.2687000005098525E-2</c:v>
                </c:pt>
                <c:pt idx="151">
                  <c:v>-0.48012649999873247</c:v>
                </c:pt>
                <c:pt idx="161">
                  <c:v>-0.55881249999947613</c:v>
                </c:pt>
                <c:pt idx="167">
                  <c:v>-9.9564000003738329E-2</c:v>
                </c:pt>
                <c:pt idx="168">
                  <c:v>-9.7924000001512468E-2</c:v>
                </c:pt>
                <c:pt idx="169">
                  <c:v>-9.9579000001540408E-2</c:v>
                </c:pt>
                <c:pt idx="170">
                  <c:v>-0.64254349999828264</c:v>
                </c:pt>
                <c:pt idx="171">
                  <c:v>-0.64254349999828264</c:v>
                </c:pt>
                <c:pt idx="172">
                  <c:v>-0.70004749999498017</c:v>
                </c:pt>
                <c:pt idx="173">
                  <c:v>-0.13327099999878556</c:v>
                </c:pt>
                <c:pt idx="174">
                  <c:v>-0.72038849999808008</c:v>
                </c:pt>
                <c:pt idx="175">
                  <c:v>-0.14639100000204053</c:v>
                </c:pt>
                <c:pt idx="176">
                  <c:v>-0.74009050000313437</c:v>
                </c:pt>
                <c:pt idx="177">
                  <c:v>-0.15488500000355998</c:v>
                </c:pt>
                <c:pt idx="178">
                  <c:v>-0.75660250000510132</c:v>
                </c:pt>
                <c:pt idx="179">
                  <c:v>-0.75620250000793021</c:v>
                </c:pt>
                <c:pt idx="180">
                  <c:v>-0.15762600000016391</c:v>
                </c:pt>
                <c:pt idx="181">
                  <c:v>-0.15602599999692757</c:v>
                </c:pt>
                <c:pt idx="182">
                  <c:v>-0.15562599999975646</c:v>
                </c:pt>
                <c:pt idx="183">
                  <c:v>-0.15482599999813829</c:v>
                </c:pt>
                <c:pt idx="184">
                  <c:v>-0.15482599999813829</c:v>
                </c:pt>
                <c:pt idx="185">
                  <c:v>-0.15687099994102027</c:v>
                </c:pt>
                <c:pt idx="186">
                  <c:v>-0.15647100015485194</c:v>
                </c:pt>
                <c:pt idx="187">
                  <c:v>-0.15637099985906389</c:v>
                </c:pt>
                <c:pt idx="188">
                  <c:v>-0.15607099990302231</c:v>
                </c:pt>
                <c:pt idx="189">
                  <c:v>-0.76034549999167211</c:v>
                </c:pt>
                <c:pt idx="190">
                  <c:v>-0.75369249988580123</c:v>
                </c:pt>
                <c:pt idx="191">
                  <c:v>-0.75369249988580123</c:v>
                </c:pt>
                <c:pt idx="192">
                  <c:v>-0.15745500000048196</c:v>
                </c:pt>
                <c:pt idx="193">
                  <c:v>-0.77650050000374904</c:v>
                </c:pt>
                <c:pt idx="194">
                  <c:v>-0.16421999984595459</c:v>
                </c:pt>
                <c:pt idx="195">
                  <c:v>-0.16526499984320253</c:v>
                </c:pt>
                <c:pt idx="196">
                  <c:v>-0.16476500022690743</c:v>
                </c:pt>
                <c:pt idx="197">
                  <c:v>-0.7790844999399269</c:v>
                </c:pt>
                <c:pt idx="198">
                  <c:v>-0.17435299996577669</c:v>
                </c:pt>
                <c:pt idx="199">
                  <c:v>-0.16061800000170479</c:v>
                </c:pt>
                <c:pt idx="200">
                  <c:v>-0.17594300000200747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2A6-4DDE-9B04-3DCBDCB5F6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959912"/>
        <c:axId val="1"/>
      </c:scatterChart>
      <c:valAx>
        <c:axId val="4459599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935483870967747"/>
              <c:y val="0.838905775075987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0.05"/>
              <c:y val="0.370820668693009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595991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8387096774193549"/>
          <c:y val="0.92097264437689974"/>
          <c:w val="0.51451612903225796"/>
          <c:h val="6.079027355623101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RU Mon - Prim. O-C Diagr.</a:t>
            </a:r>
          </a:p>
        </c:rich>
      </c:tx>
      <c:layout>
        <c:manualLayout>
          <c:xMode val="edge"/>
          <c:yMode val="edge"/>
          <c:x val="0.29313951140722794"/>
          <c:y val="3.35365853658536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21623267792591"/>
          <c:y val="0.14634168126798494"/>
          <c:w val="0.77546856267517483"/>
          <c:h val="0.63109850046818505"/>
        </c:manualLayout>
      </c:layout>
      <c:scatterChart>
        <c:scatterStyle val="lineMarker"/>
        <c:varyColors val="0"/>
        <c:ser>
          <c:idx val="6"/>
          <c:order val="0"/>
          <c:tx>
            <c:strRef>
              <c:f>Active!$R$20</c:f>
              <c:strCache>
                <c:ptCount val="1"/>
                <c:pt idx="0">
                  <c:v>Primary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Active!$F$21:$F$915</c:f>
              <c:numCache>
                <c:formatCode>General</c:formatCode>
                <c:ptCount val="895"/>
                <c:pt idx="0">
                  <c:v>-7332.5</c:v>
                </c:pt>
                <c:pt idx="1">
                  <c:v>-7250</c:v>
                </c:pt>
                <c:pt idx="2">
                  <c:v>-6930.5</c:v>
                </c:pt>
                <c:pt idx="3">
                  <c:v>-6930</c:v>
                </c:pt>
                <c:pt idx="4">
                  <c:v>-6829.5</c:v>
                </c:pt>
                <c:pt idx="5">
                  <c:v>-6741</c:v>
                </c:pt>
                <c:pt idx="6">
                  <c:v>-6524.5</c:v>
                </c:pt>
                <c:pt idx="7">
                  <c:v>-6524</c:v>
                </c:pt>
                <c:pt idx="8">
                  <c:v>-6418.5</c:v>
                </c:pt>
                <c:pt idx="9">
                  <c:v>-6418</c:v>
                </c:pt>
                <c:pt idx="10">
                  <c:v>-6213</c:v>
                </c:pt>
                <c:pt idx="11">
                  <c:v>-6028</c:v>
                </c:pt>
                <c:pt idx="12">
                  <c:v>-4897</c:v>
                </c:pt>
                <c:pt idx="13">
                  <c:v>-4886.5</c:v>
                </c:pt>
                <c:pt idx="14">
                  <c:v>-4881</c:v>
                </c:pt>
                <c:pt idx="15">
                  <c:v>-4619</c:v>
                </c:pt>
                <c:pt idx="16">
                  <c:v>-4609</c:v>
                </c:pt>
                <c:pt idx="17">
                  <c:v>-4604.5</c:v>
                </c:pt>
                <c:pt idx="18">
                  <c:v>-4604</c:v>
                </c:pt>
                <c:pt idx="19">
                  <c:v>-4597</c:v>
                </c:pt>
                <c:pt idx="20">
                  <c:v>-4587</c:v>
                </c:pt>
                <c:pt idx="21">
                  <c:v>-4580.5</c:v>
                </c:pt>
                <c:pt idx="22">
                  <c:v>-4530</c:v>
                </c:pt>
                <c:pt idx="23">
                  <c:v>-4520</c:v>
                </c:pt>
                <c:pt idx="24">
                  <c:v>-4518.5</c:v>
                </c:pt>
                <c:pt idx="25">
                  <c:v>-4518</c:v>
                </c:pt>
                <c:pt idx="26">
                  <c:v>-4481.5</c:v>
                </c:pt>
                <c:pt idx="27">
                  <c:v>-4301.5</c:v>
                </c:pt>
                <c:pt idx="28">
                  <c:v>-4301</c:v>
                </c:pt>
                <c:pt idx="29">
                  <c:v>-4012</c:v>
                </c:pt>
                <c:pt idx="30">
                  <c:v>-3978</c:v>
                </c:pt>
                <c:pt idx="31">
                  <c:v>-3976.5</c:v>
                </c:pt>
                <c:pt idx="32">
                  <c:v>-3971.5</c:v>
                </c:pt>
                <c:pt idx="33">
                  <c:v>-3961</c:v>
                </c:pt>
                <c:pt idx="34">
                  <c:v>-3909</c:v>
                </c:pt>
                <c:pt idx="35">
                  <c:v>-3906</c:v>
                </c:pt>
                <c:pt idx="36">
                  <c:v>-3882.5</c:v>
                </c:pt>
                <c:pt idx="37">
                  <c:v>-3882</c:v>
                </c:pt>
                <c:pt idx="38">
                  <c:v>-3865.5</c:v>
                </c:pt>
                <c:pt idx="39">
                  <c:v>-3865</c:v>
                </c:pt>
                <c:pt idx="40">
                  <c:v>-3682</c:v>
                </c:pt>
                <c:pt idx="41">
                  <c:v>-3680.5</c:v>
                </c:pt>
                <c:pt idx="42">
                  <c:v>-3667</c:v>
                </c:pt>
                <c:pt idx="43">
                  <c:v>-3665.5</c:v>
                </c:pt>
                <c:pt idx="44">
                  <c:v>-3660</c:v>
                </c:pt>
                <c:pt idx="45">
                  <c:v>-3559</c:v>
                </c:pt>
                <c:pt idx="46">
                  <c:v>-3485.5</c:v>
                </c:pt>
                <c:pt idx="47">
                  <c:v>-3465.5</c:v>
                </c:pt>
                <c:pt idx="48">
                  <c:v>-3458.5</c:v>
                </c:pt>
                <c:pt idx="49">
                  <c:v>-3376</c:v>
                </c:pt>
                <c:pt idx="50">
                  <c:v>-3376</c:v>
                </c:pt>
                <c:pt idx="51">
                  <c:v>-3369.5</c:v>
                </c:pt>
                <c:pt idx="52">
                  <c:v>-3362.5</c:v>
                </c:pt>
                <c:pt idx="53">
                  <c:v>-3268.5</c:v>
                </c:pt>
                <c:pt idx="54">
                  <c:v>-3268</c:v>
                </c:pt>
                <c:pt idx="55">
                  <c:v>-3263.5</c:v>
                </c:pt>
                <c:pt idx="56">
                  <c:v>-3253</c:v>
                </c:pt>
                <c:pt idx="57">
                  <c:v>-3251.5</c:v>
                </c:pt>
                <c:pt idx="58">
                  <c:v>-3239.5</c:v>
                </c:pt>
                <c:pt idx="59">
                  <c:v>-3152</c:v>
                </c:pt>
                <c:pt idx="60">
                  <c:v>-3075</c:v>
                </c:pt>
                <c:pt idx="61">
                  <c:v>-3063</c:v>
                </c:pt>
                <c:pt idx="62">
                  <c:v>-2989.5</c:v>
                </c:pt>
                <c:pt idx="63">
                  <c:v>-1566</c:v>
                </c:pt>
                <c:pt idx="64">
                  <c:v>-1556</c:v>
                </c:pt>
                <c:pt idx="65">
                  <c:v>-1546</c:v>
                </c:pt>
                <c:pt idx="66">
                  <c:v>-1540.5</c:v>
                </c:pt>
                <c:pt idx="67">
                  <c:v>-1539</c:v>
                </c:pt>
                <c:pt idx="68">
                  <c:v>-1440</c:v>
                </c:pt>
                <c:pt idx="69">
                  <c:v>-1426.5</c:v>
                </c:pt>
                <c:pt idx="70">
                  <c:v>-1332</c:v>
                </c:pt>
                <c:pt idx="71">
                  <c:v>-840.5</c:v>
                </c:pt>
                <c:pt idx="72">
                  <c:v>-840</c:v>
                </c:pt>
                <c:pt idx="73">
                  <c:v>-836.5</c:v>
                </c:pt>
                <c:pt idx="74">
                  <c:v>-835</c:v>
                </c:pt>
                <c:pt idx="75">
                  <c:v>-833</c:v>
                </c:pt>
                <c:pt idx="76">
                  <c:v>-829.5</c:v>
                </c:pt>
                <c:pt idx="77">
                  <c:v>-623.5</c:v>
                </c:pt>
                <c:pt idx="78">
                  <c:v>-516</c:v>
                </c:pt>
                <c:pt idx="79">
                  <c:v>-516</c:v>
                </c:pt>
                <c:pt idx="80">
                  <c:v>-509</c:v>
                </c:pt>
                <c:pt idx="81">
                  <c:v>-509</c:v>
                </c:pt>
                <c:pt idx="82">
                  <c:v>-414</c:v>
                </c:pt>
                <c:pt idx="83">
                  <c:v>-407.5</c:v>
                </c:pt>
                <c:pt idx="84">
                  <c:v>-221.5</c:v>
                </c:pt>
                <c:pt idx="85">
                  <c:v>-212</c:v>
                </c:pt>
                <c:pt idx="86">
                  <c:v>-211.5</c:v>
                </c:pt>
                <c:pt idx="87">
                  <c:v>-207.5</c:v>
                </c:pt>
                <c:pt idx="88">
                  <c:v>-206.5</c:v>
                </c:pt>
                <c:pt idx="89">
                  <c:v>-201</c:v>
                </c:pt>
                <c:pt idx="90">
                  <c:v>-196</c:v>
                </c:pt>
                <c:pt idx="91">
                  <c:v>-106.5</c:v>
                </c:pt>
                <c:pt idx="92">
                  <c:v>-13</c:v>
                </c:pt>
                <c:pt idx="93">
                  <c:v>-9.5</c:v>
                </c:pt>
                <c:pt idx="94">
                  <c:v>-0.5</c:v>
                </c:pt>
                <c:pt idx="95">
                  <c:v>0</c:v>
                </c:pt>
                <c:pt idx="96">
                  <c:v>91.5</c:v>
                </c:pt>
                <c:pt idx="97">
                  <c:v>96.5</c:v>
                </c:pt>
                <c:pt idx="98">
                  <c:v>105</c:v>
                </c:pt>
                <c:pt idx="99">
                  <c:v>105.5</c:v>
                </c:pt>
                <c:pt idx="100">
                  <c:v>108.5</c:v>
                </c:pt>
                <c:pt idx="101">
                  <c:v>186.5</c:v>
                </c:pt>
                <c:pt idx="102">
                  <c:v>189.5</c:v>
                </c:pt>
                <c:pt idx="103">
                  <c:v>189.5</c:v>
                </c:pt>
                <c:pt idx="104">
                  <c:v>189.5</c:v>
                </c:pt>
                <c:pt idx="105">
                  <c:v>201</c:v>
                </c:pt>
                <c:pt idx="106">
                  <c:v>209.5</c:v>
                </c:pt>
                <c:pt idx="107">
                  <c:v>295</c:v>
                </c:pt>
                <c:pt idx="108">
                  <c:v>295</c:v>
                </c:pt>
                <c:pt idx="109">
                  <c:v>307.5</c:v>
                </c:pt>
                <c:pt idx="110">
                  <c:v>413.5</c:v>
                </c:pt>
                <c:pt idx="111">
                  <c:v>413.5</c:v>
                </c:pt>
                <c:pt idx="112">
                  <c:v>512</c:v>
                </c:pt>
                <c:pt idx="113">
                  <c:v>514.5</c:v>
                </c:pt>
                <c:pt idx="114">
                  <c:v>777</c:v>
                </c:pt>
                <c:pt idx="115">
                  <c:v>781.5</c:v>
                </c:pt>
                <c:pt idx="116">
                  <c:v>801</c:v>
                </c:pt>
                <c:pt idx="117">
                  <c:v>897</c:v>
                </c:pt>
                <c:pt idx="118">
                  <c:v>989</c:v>
                </c:pt>
                <c:pt idx="119">
                  <c:v>1013.5</c:v>
                </c:pt>
                <c:pt idx="120">
                  <c:v>1083</c:v>
                </c:pt>
                <c:pt idx="121">
                  <c:v>1092.5</c:v>
                </c:pt>
                <c:pt idx="122">
                  <c:v>1110</c:v>
                </c:pt>
                <c:pt idx="123">
                  <c:v>1112.5</c:v>
                </c:pt>
                <c:pt idx="124">
                  <c:v>1219.5</c:v>
                </c:pt>
                <c:pt idx="125">
                  <c:v>1220.5</c:v>
                </c:pt>
                <c:pt idx="126">
                  <c:v>1222</c:v>
                </c:pt>
                <c:pt idx="127">
                  <c:v>1232</c:v>
                </c:pt>
                <c:pt idx="128">
                  <c:v>1325.5</c:v>
                </c:pt>
                <c:pt idx="129">
                  <c:v>1518</c:v>
                </c:pt>
                <c:pt idx="130">
                  <c:v>1734.5</c:v>
                </c:pt>
                <c:pt idx="131">
                  <c:v>1940</c:v>
                </c:pt>
                <c:pt idx="132">
                  <c:v>1949</c:v>
                </c:pt>
                <c:pt idx="133">
                  <c:v>1954.5</c:v>
                </c:pt>
                <c:pt idx="134">
                  <c:v>2330</c:v>
                </c:pt>
                <c:pt idx="135">
                  <c:v>2337.5</c:v>
                </c:pt>
                <c:pt idx="136">
                  <c:v>2338</c:v>
                </c:pt>
                <c:pt idx="137">
                  <c:v>2342</c:v>
                </c:pt>
                <c:pt idx="138">
                  <c:v>2537</c:v>
                </c:pt>
                <c:pt idx="139">
                  <c:v>2538</c:v>
                </c:pt>
                <c:pt idx="140">
                  <c:v>2550</c:v>
                </c:pt>
                <c:pt idx="141">
                  <c:v>2744</c:v>
                </c:pt>
                <c:pt idx="142">
                  <c:v>2749.5</c:v>
                </c:pt>
                <c:pt idx="143">
                  <c:v>2823</c:v>
                </c:pt>
                <c:pt idx="144">
                  <c:v>2939</c:v>
                </c:pt>
                <c:pt idx="145">
                  <c:v>2950.5</c:v>
                </c:pt>
                <c:pt idx="146">
                  <c:v>3040</c:v>
                </c:pt>
                <c:pt idx="147">
                  <c:v>3157.5</c:v>
                </c:pt>
                <c:pt idx="148">
                  <c:v>3340</c:v>
                </c:pt>
                <c:pt idx="149">
                  <c:v>3341.5</c:v>
                </c:pt>
                <c:pt idx="150">
                  <c:v>3363</c:v>
                </c:pt>
                <c:pt idx="151">
                  <c:v>3448.5</c:v>
                </c:pt>
                <c:pt idx="152">
                  <c:v>3554.5</c:v>
                </c:pt>
                <c:pt idx="153">
                  <c:v>3566.5</c:v>
                </c:pt>
                <c:pt idx="154">
                  <c:v>3570</c:v>
                </c:pt>
                <c:pt idx="155">
                  <c:v>3649</c:v>
                </c:pt>
                <c:pt idx="156">
                  <c:v>3664</c:v>
                </c:pt>
                <c:pt idx="157">
                  <c:v>3739.5</c:v>
                </c:pt>
                <c:pt idx="158">
                  <c:v>3748</c:v>
                </c:pt>
                <c:pt idx="159">
                  <c:v>3765</c:v>
                </c:pt>
                <c:pt idx="160">
                  <c:v>3845.5</c:v>
                </c:pt>
                <c:pt idx="161">
                  <c:v>3862.5</c:v>
                </c:pt>
                <c:pt idx="162">
                  <c:v>3867.5</c:v>
                </c:pt>
                <c:pt idx="163">
                  <c:v>3965</c:v>
                </c:pt>
                <c:pt idx="164">
                  <c:v>3968.5</c:v>
                </c:pt>
                <c:pt idx="165">
                  <c:v>4047.5</c:v>
                </c:pt>
                <c:pt idx="166">
                  <c:v>4056</c:v>
                </c:pt>
                <c:pt idx="167">
                  <c:v>4066</c:v>
                </c:pt>
                <c:pt idx="168">
                  <c:v>4066</c:v>
                </c:pt>
                <c:pt idx="169">
                  <c:v>4071</c:v>
                </c:pt>
                <c:pt idx="170">
                  <c:v>4281.5</c:v>
                </c:pt>
                <c:pt idx="171">
                  <c:v>4281.5</c:v>
                </c:pt>
                <c:pt idx="172">
                  <c:v>4577.5</c:v>
                </c:pt>
                <c:pt idx="173">
                  <c:v>4579</c:v>
                </c:pt>
                <c:pt idx="174">
                  <c:v>4686.5</c:v>
                </c:pt>
                <c:pt idx="175">
                  <c:v>4759</c:v>
                </c:pt>
                <c:pt idx="176">
                  <c:v>4784.5</c:v>
                </c:pt>
                <c:pt idx="177">
                  <c:v>4865</c:v>
                </c:pt>
                <c:pt idx="178">
                  <c:v>4872.5</c:v>
                </c:pt>
                <c:pt idx="179">
                  <c:v>4872.5</c:v>
                </c:pt>
                <c:pt idx="180">
                  <c:v>4874</c:v>
                </c:pt>
                <c:pt idx="181">
                  <c:v>4874</c:v>
                </c:pt>
                <c:pt idx="182">
                  <c:v>4874</c:v>
                </c:pt>
                <c:pt idx="183">
                  <c:v>4874</c:v>
                </c:pt>
                <c:pt idx="184">
                  <c:v>4874</c:v>
                </c:pt>
                <c:pt idx="185">
                  <c:v>4879</c:v>
                </c:pt>
                <c:pt idx="186">
                  <c:v>4879</c:v>
                </c:pt>
                <c:pt idx="187">
                  <c:v>4879</c:v>
                </c:pt>
                <c:pt idx="188">
                  <c:v>4879</c:v>
                </c:pt>
                <c:pt idx="189">
                  <c:v>4879.5</c:v>
                </c:pt>
                <c:pt idx="190">
                  <c:v>4882.5</c:v>
                </c:pt>
                <c:pt idx="191">
                  <c:v>4882.5</c:v>
                </c:pt>
                <c:pt idx="192">
                  <c:v>4895</c:v>
                </c:pt>
                <c:pt idx="193">
                  <c:v>4974.5</c:v>
                </c:pt>
                <c:pt idx="194">
                  <c:v>4980</c:v>
                </c:pt>
                <c:pt idx="195">
                  <c:v>4985</c:v>
                </c:pt>
                <c:pt idx="196">
                  <c:v>4985</c:v>
                </c:pt>
                <c:pt idx="197">
                  <c:v>4990.5</c:v>
                </c:pt>
                <c:pt idx="198">
                  <c:v>5097</c:v>
                </c:pt>
                <c:pt idx="199">
                  <c:v>5082</c:v>
                </c:pt>
                <c:pt idx="200">
                  <c:v>5107</c:v>
                </c:pt>
              </c:numCache>
            </c:numRef>
          </c:xVal>
          <c:yVal>
            <c:numRef>
              <c:f>Active!$R$21:$R$915</c:f>
              <c:numCache>
                <c:formatCode>General</c:formatCode>
                <c:ptCount val="895"/>
                <c:pt idx="1">
                  <c:v>0.3595500000010361</c:v>
                </c:pt>
                <c:pt idx="3">
                  <c:v>0.33587000000261469</c:v>
                </c:pt>
                <c:pt idx="5">
                  <c:v>0.33730900000227848</c:v>
                </c:pt>
                <c:pt idx="7">
                  <c:v>0.29177599999820814</c:v>
                </c:pt>
                <c:pt idx="9">
                  <c:v>0.28738199999861536</c:v>
                </c:pt>
                <c:pt idx="11">
                  <c:v>0.28727200000139419</c:v>
                </c:pt>
                <c:pt idx="12">
                  <c:v>0.25615300000208663</c:v>
                </c:pt>
                <c:pt idx="14">
                  <c:v>0.27316900000005262</c:v>
                </c:pt>
                <c:pt idx="15">
                  <c:v>0.26793100000213599</c:v>
                </c:pt>
                <c:pt idx="16">
                  <c:v>0.27744100000199978</c:v>
                </c:pt>
                <c:pt idx="18">
                  <c:v>0.27069599999958882</c:v>
                </c:pt>
                <c:pt idx="19">
                  <c:v>0.25945300000239513</c:v>
                </c:pt>
                <c:pt idx="20">
                  <c:v>0.25796300000001793</c:v>
                </c:pt>
                <c:pt idx="22">
                  <c:v>0.26326999999582767</c:v>
                </c:pt>
                <c:pt idx="23">
                  <c:v>0.26777999999831081</c:v>
                </c:pt>
                <c:pt idx="25">
                  <c:v>0.26128200000312063</c:v>
                </c:pt>
                <c:pt idx="28">
                  <c:v>0.25674900000012713</c:v>
                </c:pt>
                <c:pt idx="29">
                  <c:v>0.25528800000392948</c:v>
                </c:pt>
                <c:pt idx="30">
                  <c:v>0.25082199999815202</c:v>
                </c:pt>
                <c:pt idx="33">
                  <c:v>0.25008900000102585</c:v>
                </c:pt>
                <c:pt idx="34">
                  <c:v>0.24714099999982864</c:v>
                </c:pt>
                <c:pt idx="35">
                  <c:v>0.25089400000069872</c:v>
                </c:pt>
                <c:pt idx="37">
                  <c:v>0.24591800000052899</c:v>
                </c:pt>
                <c:pt idx="39">
                  <c:v>0.23918499999854248</c:v>
                </c:pt>
                <c:pt idx="40">
                  <c:v>0.23811799999748473</c:v>
                </c:pt>
                <c:pt idx="42">
                  <c:v>0.24188299999877927</c:v>
                </c:pt>
                <c:pt idx="44">
                  <c:v>0.2306399999979476</c:v>
                </c:pt>
                <c:pt idx="45">
                  <c:v>0.23399100000096951</c:v>
                </c:pt>
                <c:pt idx="49">
                  <c:v>0.21992400000090129</c:v>
                </c:pt>
                <c:pt idx="50">
                  <c:v>0.22892400000273483</c:v>
                </c:pt>
                <c:pt idx="54">
                  <c:v>0.2280319999990752</c:v>
                </c:pt>
                <c:pt idx="56">
                  <c:v>0.24879700000019511</c:v>
                </c:pt>
                <c:pt idx="59">
                  <c:v>0.22314800000094692</c:v>
                </c:pt>
                <c:pt idx="60">
                  <c:v>0.2104749999998603</c:v>
                </c:pt>
                <c:pt idx="61">
                  <c:v>0.21748700000171084</c:v>
                </c:pt>
                <c:pt idx="63">
                  <c:v>0.14923400000407128</c:v>
                </c:pt>
                <c:pt idx="64">
                  <c:v>0.14874400000553578</c:v>
                </c:pt>
                <c:pt idx="65">
                  <c:v>0.15325400000438094</c:v>
                </c:pt>
                <c:pt idx="67">
                  <c:v>0.17011099999945145</c:v>
                </c:pt>
                <c:pt idx="68">
                  <c:v>0.13655999999900814</c:v>
                </c:pt>
                <c:pt idx="70">
                  <c:v>0.14196800000354415</c:v>
                </c:pt>
                <c:pt idx="72">
                  <c:v>9.2260000004898757E-2</c:v>
                </c:pt>
                <c:pt idx="74">
                  <c:v>9.5614999998360872E-2</c:v>
                </c:pt>
                <c:pt idx="75">
                  <c:v>9.2917000001762062E-2</c:v>
                </c:pt>
                <c:pt idx="78">
                  <c:v>7.5784000000567175E-2</c:v>
                </c:pt>
                <c:pt idx="79">
                  <c:v>8.378400000219699E-2</c:v>
                </c:pt>
                <c:pt idx="80">
                  <c:v>6.0540999998920597E-2</c:v>
                </c:pt>
                <c:pt idx="81">
                  <c:v>7.0540999993681908E-2</c:v>
                </c:pt>
                <c:pt idx="82">
                  <c:v>5.4986000002827495E-2</c:v>
                </c:pt>
                <c:pt idx="85">
                  <c:v>3.7687999996705912E-2</c:v>
                </c:pt>
                <c:pt idx="89">
                  <c:v>3.4848999996029306E-2</c:v>
                </c:pt>
                <c:pt idx="90">
                  <c:v>2.9104000001098029E-2</c:v>
                </c:pt>
                <c:pt idx="92">
                  <c:v>2.8036999996402301E-2</c:v>
                </c:pt>
                <c:pt idx="95">
                  <c:v>0</c:v>
                </c:pt>
                <c:pt idx="98">
                  <c:v>1.5654999995604157E-2</c:v>
                </c:pt>
                <c:pt idx="105">
                  <c:v>2.6751000004878733E-2</c:v>
                </c:pt>
                <c:pt idx="107">
                  <c:v>1.3344999999389984E-2</c:v>
                </c:pt>
                <c:pt idx="108">
                  <c:v>1.8344999996770639E-2</c:v>
                </c:pt>
                <c:pt idx="112">
                  <c:v>1.1811999997007661E-2</c:v>
                </c:pt>
                <c:pt idx="114">
                  <c:v>-6.7299999500392005E-4</c:v>
                </c:pt>
                <c:pt idx="116">
                  <c:v>5.3509999997913837E-3</c:v>
                </c:pt>
                <c:pt idx="117">
                  <c:v>9.4470000040018931E-3</c:v>
                </c:pt>
                <c:pt idx="118">
                  <c:v>2.390000008745119E-4</c:v>
                </c:pt>
                <c:pt idx="119">
                  <c:v>-1.1811500000476371E-2</c:v>
                </c:pt>
                <c:pt idx="120">
                  <c:v>-2.6670000006561168E-3</c:v>
                </c:pt>
                <c:pt idx="121">
                  <c:v>-2.6982499999576248E-2</c:v>
                </c:pt>
                <c:pt idx="122">
                  <c:v>-2.789999998640269E-3</c:v>
                </c:pt>
                <c:pt idx="123">
                  <c:v>-2.7962500003923196E-2</c:v>
                </c:pt>
                <c:pt idx="126">
                  <c:v>-1.9780000002356246E-3</c:v>
                </c:pt>
                <c:pt idx="127">
                  <c:v>2.5319999986095354E-3</c:v>
                </c:pt>
                <c:pt idx="129">
                  <c:v>-1.6820000018924475E-3</c:v>
                </c:pt>
                <c:pt idx="131">
                  <c:v>-1.0759999997389968E-2</c:v>
                </c:pt>
                <c:pt idx="132">
                  <c:v>-1.260099999490194E-2</c:v>
                </c:pt>
                <c:pt idx="134">
                  <c:v>-1.4870000006339978E-2</c:v>
                </c:pt>
                <c:pt idx="136">
                  <c:v>-2.5761999997484963E-2</c:v>
                </c:pt>
                <c:pt idx="137">
                  <c:v>-2.515799999673618E-2</c:v>
                </c:pt>
                <c:pt idx="138">
                  <c:v>-3.1513000001723412E-2</c:v>
                </c:pt>
                <c:pt idx="139">
                  <c:v>-3.1962000000930857E-2</c:v>
                </c:pt>
                <c:pt idx="140">
                  <c:v>-3.1049999997776467E-2</c:v>
                </c:pt>
                <c:pt idx="141">
                  <c:v>-3.7555999995674938E-2</c:v>
                </c:pt>
                <c:pt idx="143">
                  <c:v>-4.1126999996777158E-2</c:v>
                </c:pt>
                <c:pt idx="144">
                  <c:v>-4.5211000004201196E-2</c:v>
                </c:pt>
                <c:pt idx="146">
                  <c:v>-4.9259999999776483E-2</c:v>
                </c:pt>
                <c:pt idx="148">
                  <c:v>-6.1560000001918525E-2</c:v>
                </c:pt>
                <c:pt idx="150">
                  <c:v>-6.2687000005098525E-2</c:v>
                </c:pt>
                <c:pt idx="154">
                  <c:v>-7.3230000001785811E-2</c:v>
                </c:pt>
                <c:pt idx="155">
                  <c:v>-7.6201000003493391E-2</c:v>
                </c:pt>
                <c:pt idx="156">
                  <c:v>-7.6536000000487547E-2</c:v>
                </c:pt>
                <c:pt idx="158">
                  <c:v>-8.0952000003890134E-2</c:v>
                </c:pt>
                <c:pt idx="159">
                  <c:v>-8.24849999989965E-2</c:v>
                </c:pt>
                <c:pt idx="163">
                  <c:v>-9.3184999997902196E-2</c:v>
                </c:pt>
                <c:pt idx="166">
                  <c:v>-9.6944000004441477E-2</c:v>
                </c:pt>
                <c:pt idx="167">
                  <c:v>-9.9564000003738329E-2</c:v>
                </c:pt>
                <c:pt idx="168">
                  <c:v>-9.7924000001512468E-2</c:v>
                </c:pt>
                <c:pt idx="169">
                  <c:v>-9.9579000001540408E-2</c:v>
                </c:pt>
                <c:pt idx="185">
                  <c:v>-0.15687099994102027</c:v>
                </c:pt>
                <c:pt idx="186">
                  <c:v>-0.15647100015485194</c:v>
                </c:pt>
                <c:pt idx="187">
                  <c:v>-0.15637099985906389</c:v>
                </c:pt>
                <c:pt idx="188">
                  <c:v>-0.15607099990302231</c:v>
                </c:pt>
                <c:pt idx="189">
                  <c:v>-0.76034549999167211</c:v>
                </c:pt>
                <c:pt idx="190">
                  <c:v>-0.75369249988580123</c:v>
                </c:pt>
                <c:pt idx="191">
                  <c:v>-0.75369249988580123</c:v>
                </c:pt>
                <c:pt idx="192">
                  <c:v>-0.15745500000048196</c:v>
                </c:pt>
                <c:pt idx="194">
                  <c:v>-0.16421999984595459</c:v>
                </c:pt>
                <c:pt idx="195">
                  <c:v>-0.16526499984320253</c:v>
                </c:pt>
                <c:pt idx="196">
                  <c:v>-0.16476500022690743</c:v>
                </c:pt>
                <c:pt idx="198">
                  <c:v>-0.17435299996577669</c:v>
                </c:pt>
                <c:pt idx="199">
                  <c:v>-0.16061800000170479</c:v>
                </c:pt>
                <c:pt idx="200">
                  <c:v>-0.17594300000200747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38E-435A-B309-B2BF0A665674}"/>
            </c:ext>
          </c:extLst>
        </c:ser>
        <c:ser>
          <c:idx val="7"/>
          <c:order val="1"/>
          <c:tx>
            <c:strRef>
              <c:f>Active!$O$20</c:f>
              <c:strCache>
                <c:ptCount val="1"/>
                <c:pt idx="0">
                  <c:v>Prim. Fit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Active!$F$21:$F$915</c:f>
              <c:numCache>
                <c:formatCode>General</c:formatCode>
                <c:ptCount val="895"/>
                <c:pt idx="0">
                  <c:v>-7332.5</c:v>
                </c:pt>
                <c:pt idx="1">
                  <c:v>-7250</c:v>
                </c:pt>
                <c:pt idx="2">
                  <c:v>-6930.5</c:v>
                </c:pt>
                <c:pt idx="3">
                  <c:v>-6930</c:v>
                </c:pt>
                <c:pt idx="4">
                  <c:v>-6829.5</c:v>
                </c:pt>
                <c:pt idx="5">
                  <c:v>-6741</c:v>
                </c:pt>
                <c:pt idx="6">
                  <c:v>-6524.5</c:v>
                </c:pt>
                <c:pt idx="7">
                  <c:v>-6524</c:v>
                </c:pt>
                <c:pt idx="8">
                  <c:v>-6418.5</c:v>
                </c:pt>
                <c:pt idx="9">
                  <c:v>-6418</c:v>
                </c:pt>
                <c:pt idx="10">
                  <c:v>-6213</c:v>
                </c:pt>
                <c:pt idx="11">
                  <c:v>-6028</c:v>
                </c:pt>
                <c:pt idx="12">
                  <c:v>-4897</c:v>
                </c:pt>
                <c:pt idx="13">
                  <c:v>-4886.5</c:v>
                </c:pt>
                <c:pt idx="14">
                  <c:v>-4881</c:v>
                </c:pt>
                <c:pt idx="15">
                  <c:v>-4619</c:v>
                </c:pt>
                <c:pt idx="16">
                  <c:v>-4609</c:v>
                </c:pt>
                <c:pt idx="17">
                  <c:v>-4604.5</c:v>
                </c:pt>
                <c:pt idx="18">
                  <c:v>-4604</c:v>
                </c:pt>
                <c:pt idx="19">
                  <c:v>-4597</c:v>
                </c:pt>
                <c:pt idx="20">
                  <c:v>-4587</c:v>
                </c:pt>
                <c:pt idx="21">
                  <c:v>-4580.5</c:v>
                </c:pt>
                <c:pt idx="22">
                  <c:v>-4530</c:v>
                </c:pt>
                <c:pt idx="23">
                  <c:v>-4520</c:v>
                </c:pt>
                <c:pt idx="24">
                  <c:v>-4518.5</c:v>
                </c:pt>
                <c:pt idx="25">
                  <c:v>-4518</c:v>
                </c:pt>
                <c:pt idx="26">
                  <c:v>-4481.5</c:v>
                </c:pt>
                <c:pt idx="27">
                  <c:v>-4301.5</c:v>
                </c:pt>
                <c:pt idx="28">
                  <c:v>-4301</c:v>
                </c:pt>
                <c:pt idx="29">
                  <c:v>-4012</c:v>
                </c:pt>
                <c:pt idx="30">
                  <c:v>-3978</c:v>
                </c:pt>
                <c:pt idx="31">
                  <c:v>-3976.5</c:v>
                </c:pt>
                <c:pt idx="32">
                  <c:v>-3971.5</c:v>
                </c:pt>
                <c:pt idx="33">
                  <c:v>-3961</c:v>
                </c:pt>
                <c:pt idx="34">
                  <c:v>-3909</c:v>
                </c:pt>
                <c:pt idx="35">
                  <c:v>-3906</c:v>
                </c:pt>
                <c:pt idx="36">
                  <c:v>-3882.5</c:v>
                </c:pt>
                <c:pt idx="37">
                  <c:v>-3882</c:v>
                </c:pt>
                <c:pt idx="38">
                  <c:v>-3865.5</c:v>
                </c:pt>
                <c:pt idx="39">
                  <c:v>-3865</c:v>
                </c:pt>
                <c:pt idx="40">
                  <c:v>-3682</c:v>
                </c:pt>
                <c:pt idx="41">
                  <c:v>-3680.5</c:v>
                </c:pt>
                <c:pt idx="42">
                  <c:v>-3667</c:v>
                </c:pt>
                <c:pt idx="43">
                  <c:v>-3665.5</c:v>
                </c:pt>
                <c:pt idx="44">
                  <c:v>-3660</c:v>
                </c:pt>
                <c:pt idx="45">
                  <c:v>-3559</c:v>
                </c:pt>
                <c:pt idx="46">
                  <c:v>-3485.5</c:v>
                </c:pt>
                <c:pt idx="47">
                  <c:v>-3465.5</c:v>
                </c:pt>
                <c:pt idx="48">
                  <c:v>-3458.5</c:v>
                </c:pt>
                <c:pt idx="49">
                  <c:v>-3376</c:v>
                </c:pt>
                <c:pt idx="50">
                  <c:v>-3376</c:v>
                </c:pt>
                <c:pt idx="51">
                  <c:v>-3369.5</c:v>
                </c:pt>
                <c:pt idx="52">
                  <c:v>-3362.5</c:v>
                </c:pt>
                <c:pt idx="53">
                  <c:v>-3268.5</c:v>
                </c:pt>
                <c:pt idx="54">
                  <c:v>-3268</c:v>
                </c:pt>
                <c:pt idx="55">
                  <c:v>-3263.5</c:v>
                </c:pt>
                <c:pt idx="56">
                  <c:v>-3253</c:v>
                </c:pt>
                <c:pt idx="57">
                  <c:v>-3251.5</c:v>
                </c:pt>
                <c:pt idx="58">
                  <c:v>-3239.5</c:v>
                </c:pt>
                <c:pt idx="59">
                  <c:v>-3152</c:v>
                </c:pt>
                <c:pt idx="60">
                  <c:v>-3075</c:v>
                </c:pt>
                <c:pt idx="61">
                  <c:v>-3063</c:v>
                </c:pt>
                <c:pt idx="62">
                  <c:v>-2989.5</c:v>
                </c:pt>
                <c:pt idx="63">
                  <c:v>-1566</c:v>
                </c:pt>
                <c:pt idx="64">
                  <c:v>-1556</c:v>
                </c:pt>
                <c:pt idx="65">
                  <c:v>-1546</c:v>
                </c:pt>
                <c:pt idx="66">
                  <c:v>-1540.5</c:v>
                </c:pt>
                <c:pt idx="67">
                  <c:v>-1539</c:v>
                </c:pt>
                <c:pt idx="68">
                  <c:v>-1440</c:v>
                </c:pt>
                <c:pt idx="69">
                  <c:v>-1426.5</c:v>
                </c:pt>
                <c:pt idx="70">
                  <c:v>-1332</c:v>
                </c:pt>
                <c:pt idx="71">
                  <c:v>-840.5</c:v>
                </c:pt>
                <c:pt idx="72">
                  <c:v>-840</c:v>
                </c:pt>
                <c:pt idx="73">
                  <c:v>-836.5</c:v>
                </c:pt>
                <c:pt idx="74">
                  <c:v>-835</c:v>
                </c:pt>
                <c:pt idx="75">
                  <c:v>-833</c:v>
                </c:pt>
                <c:pt idx="76">
                  <c:v>-829.5</c:v>
                </c:pt>
                <c:pt idx="77">
                  <c:v>-623.5</c:v>
                </c:pt>
                <c:pt idx="78">
                  <c:v>-516</c:v>
                </c:pt>
                <c:pt idx="79">
                  <c:v>-516</c:v>
                </c:pt>
                <c:pt idx="80">
                  <c:v>-509</c:v>
                </c:pt>
                <c:pt idx="81">
                  <c:v>-509</c:v>
                </c:pt>
                <c:pt idx="82">
                  <c:v>-414</c:v>
                </c:pt>
                <c:pt idx="83">
                  <c:v>-407.5</c:v>
                </c:pt>
                <c:pt idx="84">
                  <c:v>-221.5</c:v>
                </c:pt>
                <c:pt idx="85">
                  <c:v>-212</c:v>
                </c:pt>
                <c:pt idx="86">
                  <c:v>-211.5</c:v>
                </c:pt>
                <c:pt idx="87">
                  <c:v>-207.5</c:v>
                </c:pt>
                <c:pt idx="88">
                  <c:v>-206.5</c:v>
                </c:pt>
                <c:pt idx="89">
                  <c:v>-201</c:v>
                </c:pt>
                <c:pt idx="90">
                  <c:v>-196</c:v>
                </c:pt>
                <c:pt idx="91">
                  <c:v>-106.5</c:v>
                </c:pt>
                <c:pt idx="92">
                  <c:v>-13</c:v>
                </c:pt>
                <c:pt idx="93">
                  <c:v>-9.5</c:v>
                </c:pt>
                <c:pt idx="94">
                  <c:v>-0.5</c:v>
                </c:pt>
                <c:pt idx="95">
                  <c:v>0</c:v>
                </c:pt>
                <c:pt idx="96">
                  <c:v>91.5</c:v>
                </c:pt>
                <c:pt idx="97">
                  <c:v>96.5</c:v>
                </c:pt>
                <c:pt idx="98">
                  <c:v>105</c:v>
                </c:pt>
                <c:pt idx="99">
                  <c:v>105.5</c:v>
                </c:pt>
                <c:pt idx="100">
                  <c:v>108.5</c:v>
                </c:pt>
                <c:pt idx="101">
                  <c:v>186.5</c:v>
                </c:pt>
                <c:pt idx="102">
                  <c:v>189.5</c:v>
                </c:pt>
                <c:pt idx="103">
                  <c:v>189.5</c:v>
                </c:pt>
                <c:pt idx="104">
                  <c:v>189.5</c:v>
                </c:pt>
                <c:pt idx="105">
                  <c:v>201</c:v>
                </c:pt>
                <c:pt idx="106">
                  <c:v>209.5</c:v>
                </c:pt>
                <c:pt idx="107">
                  <c:v>295</c:v>
                </c:pt>
                <c:pt idx="108">
                  <c:v>295</c:v>
                </c:pt>
                <c:pt idx="109">
                  <c:v>307.5</c:v>
                </c:pt>
                <c:pt idx="110">
                  <c:v>413.5</c:v>
                </c:pt>
                <c:pt idx="111">
                  <c:v>413.5</c:v>
                </c:pt>
                <c:pt idx="112">
                  <c:v>512</c:v>
                </c:pt>
                <c:pt idx="113">
                  <c:v>514.5</c:v>
                </c:pt>
                <c:pt idx="114">
                  <c:v>777</c:v>
                </c:pt>
                <c:pt idx="115">
                  <c:v>781.5</c:v>
                </c:pt>
                <c:pt idx="116">
                  <c:v>801</c:v>
                </c:pt>
                <c:pt idx="117">
                  <c:v>897</c:v>
                </c:pt>
                <c:pt idx="118">
                  <c:v>989</c:v>
                </c:pt>
                <c:pt idx="119">
                  <c:v>1013.5</c:v>
                </c:pt>
                <c:pt idx="120">
                  <c:v>1083</c:v>
                </c:pt>
                <c:pt idx="121">
                  <c:v>1092.5</c:v>
                </c:pt>
                <c:pt idx="122">
                  <c:v>1110</c:v>
                </c:pt>
                <c:pt idx="123">
                  <c:v>1112.5</c:v>
                </c:pt>
                <c:pt idx="124">
                  <c:v>1219.5</c:v>
                </c:pt>
                <c:pt idx="125">
                  <c:v>1220.5</c:v>
                </c:pt>
                <c:pt idx="126">
                  <c:v>1222</c:v>
                </c:pt>
                <c:pt idx="127">
                  <c:v>1232</c:v>
                </c:pt>
                <c:pt idx="128">
                  <c:v>1325.5</c:v>
                </c:pt>
                <c:pt idx="129">
                  <c:v>1518</c:v>
                </c:pt>
                <c:pt idx="130">
                  <c:v>1734.5</c:v>
                </c:pt>
                <c:pt idx="131">
                  <c:v>1940</c:v>
                </c:pt>
                <c:pt idx="132">
                  <c:v>1949</c:v>
                </c:pt>
                <c:pt idx="133">
                  <c:v>1954.5</c:v>
                </c:pt>
                <c:pt idx="134">
                  <c:v>2330</c:v>
                </c:pt>
                <c:pt idx="135">
                  <c:v>2337.5</c:v>
                </c:pt>
                <c:pt idx="136">
                  <c:v>2338</c:v>
                </c:pt>
                <c:pt idx="137">
                  <c:v>2342</c:v>
                </c:pt>
                <c:pt idx="138">
                  <c:v>2537</c:v>
                </c:pt>
                <c:pt idx="139">
                  <c:v>2538</c:v>
                </c:pt>
                <c:pt idx="140">
                  <c:v>2550</c:v>
                </c:pt>
                <c:pt idx="141">
                  <c:v>2744</c:v>
                </c:pt>
                <c:pt idx="142">
                  <c:v>2749.5</c:v>
                </c:pt>
                <c:pt idx="143">
                  <c:v>2823</c:v>
                </c:pt>
                <c:pt idx="144">
                  <c:v>2939</c:v>
                </c:pt>
                <c:pt idx="145">
                  <c:v>2950.5</c:v>
                </c:pt>
                <c:pt idx="146">
                  <c:v>3040</c:v>
                </c:pt>
                <c:pt idx="147">
                  <c:v>3157.5</c:v>
                </c:pt>
                <c:pt idx="148">
                  <c:v>3340</c:v>
                </c:pt>
                <c:pt idx="149">
                  <c:v>3341.5</c:v>
                </c:pt>
                <c:pt idx="150">
                  <c:v>3363</c:v>
                </c:pt>
                <c:pt idx="151">
                  <c:v>3448.5</c:v>
                </c:pt>
                <c:pt idx="152">
                  <c:v>3554.5</c:v>
                </c:pt>
                <c:pt idx="153">
                  <c:v>3566.5</c:v>
                </c:pt>
                <c:pt idx="154">
                  <c:v>3570</c:v>
                </c:pt>
                <c:pt idx="155">
                  <c:v>3649</c:v>
                </c:pt>
                <c:pt idx="156">
                  <c:v>3664</c:v>
                </c:pt>
                <c:pt idx="157">
                  <c:v>3739.5</c:v>
                </c:pt>
                <c:pt idx="158">
                  <c:v>3748</c:v>
                </c:pt>
                <c:pt idx="159">
                  <c:v>3765</c:v>
                </c:pt>
                <c:pt idx="160">
                  <c:v>3845.5</c:v>
                </c:pt>
                <c:pt idx="161">
                  <c:v>3862.5</c:v>
                </c:pt>
                <c:pt idx="162">
                  <c:v>3867.5</c:v>
                </c:pt>
                <c:pt idx="163">
                  <c:v>3965</c:v>
                </c:pt>
                <c:pt idx="164">
                  <c:v>3968.5</c:v>
                </c:pt>
                <c:pt idx="165">
                  <c:v>4047.5</c:v>
                </c:pt>
                <c:pt idx="166">
                  <c:v>4056</c:v>
                </c:pt>
                <c:pt idx="167">
                  <c:v>4066</c:v>
                </c:pt>
                <c:pt idx="168">
                  <c:v>4066</c:v>
                </c:pt>
                <c:pt idx="169">
                  <c:v>4071</c:v>
                </c:pt>
                <c:pt idx="170">
                  <c:v>4281.5</c:v>
                </c:pt>
                <c:pt idx="171">
                  <c:v>4281.5</c:v>
                </c:pt>
                <c:pt idx="172">
                  <c:v>4577.5</c:v>
                </c:pt>
                <c:pt idx="173">
                  <c:v>4579</c:v>
                </c:pt>
                <c:pt idx="174">
                  <c:v>4686.5</c:v>
                </c:pt>
                <c:pt idx="175">
                  <c:v>4759</c:v>
                </c:pt>
                <c:pt idx="176">
                  <c:v>4784.5</c:v>
                </c:pt>
                <c:pt idx="177">
                  <c:v>4865</c:v>
                </c:pt>
                <c:pt idx="178">
                  <c:v>4872.5</c:v>
                </c:pt>
                <c:pt idx="179">
                  <c:v>4872.5</c:v>
                </c:pt>
                <c:pt idx="180">
                  <c:v>4874</c:v>
                </c:pt>
                <c:pt idx="181">
                  <c:v>4874</c:v>
                </c:pt>
                <c:pt idx="182">
                  <c:v>4874</c:v>
                </c:pt>
                <c:pt idx="183">
                  <c:v>4874</c:v>
                </c:pt>
                <c:pt idx="184">
                  <c:v>4874</c:v>
                </c:pt>
                <c:pt idx="185">
                  <c:v>4879</c:v>
                </c:pt>
                <c:pt idx="186">
                  <c:v>4879</c:v>
                </c:pt>
                <c:pt idx="187">
                  <c:v>4879</c:v>
                </c:pt>
                <c:pt idx="188">
                  <c:v>4879</c:v>
                </c:pt>
                <c:pt idx="189">
                  <c:v>4879.5</c:v>
                </c:pt>
                <c:pt idx="190">
                  <c:v>4882.5</c:v>
                </c:pt>
                <c:pt idx="191">
                  <c:v>4882.5</c:v>
                </c:pt>
                <c:pt idx="192">
                  <c:v>4895</c:v>
                </c:pt>
                <c:pt idx="193">
                  <c:v>4974.5</c:v>
                </c:pt>
                <c:pt idx="194">
                  <c:v>4980</c:v>
                </c:pt>
                <c:pt idx="195">
                  <c:v>4985</c:v>
                </c:pt>
                <c:pt idx="196">
                  <c:v>4985</c:v>
                </c:pt>
                <c:pt idx="197">
                  <c:v>4990.5</c:v>
                </c:pt>
                <c:pt idx="198">
                  <c:v>5097</c:v>
                </c:pt>
                <c:pt idx="199">
                  <c:v>5082</c:v>
                </c:pt>
                <c:pt idx="200">
                  <c:v>5107</c:v>
                </c:pt>
              </c:numCache>
            </c:numRef>
          </c:xVal>
          <c:yVal>
            <c:numRef>
              <c:f>Active!$O$21:$O$915</c:f>
              <c:numCache>
                <c:formatCode>General</c:formatCode>
                <c:ptCount val="895"/>
                <c:pt idx="0">
                  <c:v>0.42075642562096904</c:v>
                </c:pt>
                <c:pt idx="1">
                  <c:v>0.41654366224694295</c:v>
                </c:pt>
                <c:pt idx="2">
                  <c:v>0.40022877863480538</c:v>
                </c:pt>
                <c:pt idx="3">
                  <c:v>0.4002032467355689</c:v>
                </c:pt>
                <c:pt idx="4">
                  <c:v>0.39507133498902797</c:v>
                </c:pt>
                <c:pt idx="5">
                  <c:v>0.39055218882416359</c:v>
                </c:pt>
                <c:pt idx="6">
                  <c:v>0.37949687645474955</c:v>
                </c:pt>
                <c:pt idx="7">
                  <c:v>0.37947134455551307</c:v>
                </c:pt>
                <c:pt idx="8">
                  <c:v>0.37408411381660689</c:v>
                </c:pt>
                <c:pt idx="9">
                  <c:v>0.3740585819173704</c:v>
                </c:pt>
                <c:pt idx="10">
                  <c:v>0.36359050323039638</c:v>
                </c:pt>
                <c:pt idx="11">
                  <c:v>0.35414370051288324</c:v>
                </c:pt>
                <c:pt idx="12">
                  <c:v>0.29639054443987056</c:v>
                </c:pt>
                <c:pt idx="13">
                  <c:v>0.29585437455590363</c:v>
                </c:pt>
                <c:pt idx="14">
                  <c:v>0.2955735236643019</c:v>
                </c:pt>
                <c:pt idx="15">
                  <c:v>0.28219480846436434</c:v>
                </c:pt>
                <c:pt idx="16">
                  <c:v>0.28168417047963396</c:v>
                </c:pt>
                <c:pt idx="17">
                  <c:v>0.28145438338650525</c:v>
                </c:pt>
                <c:pt idx="18">
                  <c:v>0.28142885148726871</c:v>
                </c:pt>
                <c:pt idx="19">
                  <c:v>0.2810714048979574</c:v>
                </c:pt>
                <c:pt idx="20">
                  <c:v>0.28056076691322696</c:v>
                </c:pt>
                <c:pt idx="21">
                  <c:v>0.28022885222315219</c:v>
                </c:pt>
                <c:pt idx="22">
                  <c:v>0.27765013040026348</c:v>
                </c:pt>
                <c:pt idx="23">
                  <c:v>0.27713949241553304</c:v>
                </c:pt>
                <c:pt idx="24">
                  <c:v>0.27706289671782347</c:v>
                </c:pt>
                <c:pt idx="25">
                  <c:v>0.27703736481858693</c:v>
                </c:pt>
                <c:pt idx="26">
                  <c:v>0.27517353617432083</c:v>
                </c:pt>
                <c:pt idx="27">
                  <c:v>0.26598205244917295</c:v>
                </c:pt>
                <c:pt idx="28">
                  <c:v>0.2659565205499364</c:v>
                </c:pt>
                <c:pt idx="29">
                  <c:v>0.25119908279122671</c:v>
                </c:pt>
                <c:pt idx="30">
                  <c:v>0.24946291364314319</c:v>
                </c:pt>
                <c:pt idx="31">
                  <c:v>0.24938631794543362</c:v>
                </c:pt>
                <c:pt idx="32">
                  <c:v>0.24913099895306842</c:v>
                </c:pt>
                <c:pt idx="33">
                  <c:v>0.24859482906910144</c:v>
                </c:pt>
                <c:pt idx="34">
                  <c:v>0.24593951154850316</c:v>
                </c:pt>
                <c:pt idx="35">
                  <c:v>0.24578632015308402</c:v>
                </c:pt>
                <c:pt idx="36">
                  <c:v>0.24458632088896751</c:v>
                </c:pt>
                <c:pt idx="37">
                  <c:v>0.24456078898973097</c:v>
                </c:pt>
                <c:pt idx="38">
                  <c:v>0.24371823631492576</c:v>
                </c:pt>
                <c:pt idx="39">
                  <c:v>0.24369270441568924</c:v>
                </c:pt>
                <c:pt idx="40">
                  <c:v>0.23434802929512219</c:v>
                </c:pt>
                <c:pt idx="41">
                  <c:v>0.23427143359741262</c:v>
                </c:pt>
                <c:pt idx="42">
                  <c:v>0.23358207231802652</c:v>
                </c:pt>
                <c:pt idx="43">
                  <c:v>0.23350547662031695</c:v>
                </c:pt>
                <c:pt idx="44">
                  <c:v>0.23322462572871522</c:v>
                </c:pt>
                <c:pt idx="45">
                  <c:v>0.22806718208293777</c:v>
                </c:pt>
                <c:pt idx="46">
                  <c:v>0.22431399289516907</c:v>
                </c:pt>
                <c:pt idx="47">
                  <c:v>0.22329271692570818</c:v>
                </c:pt>
                <c:pt idx="48">
                  <c:v>0.22293527033639687</c:v>
                </c:pt>
                <c:pt idx="49">
                  <c:v>0.21872250696237075</c:v>
                </c:pt>
                <c:pt idx="50">
                  <c:v>0.21872250696237075</c:v>
                </c:pt>
                <c:pt idx="51">
                  <c:v>0.21839059227229596</c:v>
                </c:pt>
                <c:pt idx="52">
                  <c:v>0.21803314568298465</c:v>
                </c:pt>
                <c:pt idx="53">
                  <c:v>0.21323314862651851</c:v>
                </c:pt>
                <c:pt idx="54">
                  <c:v>0.213207616727282</c:v>
                </c:pt>
                <c:pt idx="55">
                  <c:v>0.21297782963415329</c:v>
                </c:pt>
                <c:pt idx="56">
                  <c:v>0.21244165975018633</c:v>
                </c:pt>
                <c:pt idx="57">
                  <c:v>0.21236506405247677</c:v>
                </c:pt>
                <c:pt idx="58">
                  <c:v>0.21175229847080024</c:v>
                </c:pt>
                <c:pt idx="59">
                  <c:v>0.20728421610440892</c:v>
                </c:pt>
                <c:pt idx="60">
                  <c:v>0.20335230362198453</c:v>
                </c:pt>
                <c:pt idx="61">
                  <c:v>0.202739538040308</c:v>
                </c:pt>
                <c:pt idx="62">
                  <c:v>0.19898634885253927</c:v>
                </c:pt>
                <c:pt idx="63">
                  <c:v>0.12629703172616125</c:v>
                </c:pt>
                <c:pt idx="64">
                  <c:v>0.1257863937414308</c:v>
                </c:pt>
                <c:pt idx="65">
                  <c:v>0.12527575575670036</c:v>
                </c:pt>
                <c:pt idx="66">
                  <c:v>0.12499490486509862</c:v>
                </c:pt>
                <c:pt idx="67">
                  <c:v>0.12491830916738905</c:v>
                </c:pt>
                <c:pt idx="68">
                  <c:v>0.11986299311855769</c:v>
                </c:pt>
                <c:pt idx="69">
                  <c:v>0.11917363183917162</c:v>
                </c:pt>
                <c:pt idx="70">
                  <c:v>0.11434810288346897</c:v>
                </c:pt>
                <c:pt idx="71">
                  <c:v>8.9250245933967867E-2</c:v>
                </c:pt>
                <c:pt idx="72">
                  <c:v>8.9224714034731339E-2</c:v>
                </c:pt>
                <c:pt idx="73">
                  <c:v>8.9045990740075687E-2</c:v>
                </c:pt>
                <c:pt idx="74">
                  <c:v>8.8969395042366117E-2</c:v>
                </c:pt>
                <c:pt idx="75">
                  <c:v>8.8867267445420034E-2</c:v>
                </c:pt>
                <c:pt idx="76">
                  <c:v>8.8688544150764381E-2</c:v>
                </c:pt>
                <c:pt idx="77">
                  <c:v>7.8169401665317328E-2</c:v>
                </c:pt>
                <c:pt idx="78">
                  <c:v>7.2680043329465108E-2</c:v>
                </c:pt>
                <c:pt idx="79">
                  <c:v>7.2680043329465108E-2</c:v>
                </c:pt>
                <c:pt idx="80">
                  <c:v>7.2322596740153802E-2</c:v>
                </c:pt>
                <c:pt idx="81">
                  <c:v>7.2322596740153802E-2</c:v>
                </c:pt>
                <c:pt idx="82">
                  <c:v>6.7471535885214623E-2</c:v>
                </c:pt>
                <c:pt idx="83">
                  <c:v>6.7139621195139845E-2</c:v>
                </c:pt>
                <c:pt idx="84">
                  <c:v>5.7641754679153674E-2</c:v>
                </c:pt>
                <c:pt idx="85">
                  <c:v>5.7156648593659751E-2</c:v>
                </c:pt>
                <c:pt idx="86">
                  <c:v>5.7131116694423237E-2</c:v>
                </c:pt>
                <c:pt idx="87">
                  <c:v>5.6926861500531056E-2</c:v>
                </c:pt>
                <c:pt idx="88">
                  <c:v>5.6875797702058015E-2</c:v>
                </c:pt>
                <c:pt idx="89">
                  <c:v>5.6594946810456272E-2</c:v>
                </c:pt>
                <c:pt idx="90">
                  <c:v>5.633962781809105E-2</c:v>
                </c:pt>
                <c:pt idx="91">
                  <c:v>5.176941785475362E-2</c:v>
                </c:pt>
                <c:pt idx="92">
                  <c:v>4.699495269752401E-2</c:v>
                </c:pt>
                <c:pt idx="93">
                  <c:v>4.6816229402868358E-2</c:v>
                </c:pt>
                <c:pt idx="94">
                  <c:v>4.6356655216610962E-2</c:v>
                </c:pt>
                <c:pt idx="95">
                  <c:v>4.6331123317374441E-2</c:v>
                </c:pt>
                <c:pt idx="96">
                  <c:v>4.1658785757090921E-2</c:v>
                </c:pt>
                <c:pt idx="97">
                  <c:v>4.1403466764725699E-2</c:v>
                </c:pt>
                <c:pt idx="98">
                  <c:v>4.0969424477704824E-2</c:v>
                </c:pt>
                <c:pt idx="99">
                  <c:v>4.0943892578468304E-2</c:v>
                </c:pt>
                <c:pt idx="100">
                  <c:v>4.0790701183049172E-2</c:v>
                </c:pt>
                <c:pt idx="101">
                  <c:v>3.6807724902151749E-2</c:v>
                </c:pt>
                <c:pt idx="102">
                  <c:v>3.6654533506732617E-2</c:v>
                </c:pt>
                <c:pt idx="103">
                  <c:v>3.6654533506732617E-2</c:v>
                </c:pt>
                <c:pt idx="104">
                  <c:v>3.6654533506732617E-2</c:v>
                </c:pt>
                <c:pt idx="105">
                  <c:v>3.606729982429261E-2</c:v>
                </c:pt>
                <c:pt idx="106">
                  <c:v>3.5633257537271736E-2</c:v>
                </c:pt>
                <c:pt idx="107">
                  <c:v>3.126730276782648E-2</c:v>
                </c:pt>
                <c:pt idx="108">
                  <c:v>3.126730276782648E-2</c:v>
                </c:pt>
                <c:pt idx="109">
                  <c:v>3.0629005286913431E-2</c:v>
                </c:pt>
                <c:pt idx="110">
                  <c:v>2.5216242648770777E-2</c:v>
                </c:pt>
                <c:pt idx="111">
                  <c:v>2.5216242648770777E-2</c:v>
                </c:pt>
                <c:pt idx="112">
                  <c:v>2.0186458499175948E-2</c:v>
                </c:pt>
                <c:pt idx="113">
                  <c:v>2.0058799002993337E-2</c:v>
                </c:pt>
                <c:pt idx="114">
                  <c:v>6.6545519038193057E-3</c:v>
                </c:pt>
                <c:pt idx="115">
                  <c:v>6.4247648106906113E-3</c:v>
                </c:pt>
                <c:pt idx="116">
                  <c:v>5.4290207404662505E-3</c:v>
                </c:pt>
                <c:pt idx="117">
                  <c:v>5.2689608705403651E-4</c:v>
                </c:pt>
                <c:pt idx="118">
                  <c:v>-4.1709733724660109E-3</c:v>
                </c:pt>
                <c:pt idx="119">
                  <c:v>-5.4220364350555869E-3</c:v>
                </c:pt>
                <c:pt idx="120">
                  <c:v>-8.9709704289321346E-3</c:v>
                </c:pt>
                <c:pt idx="121">
                  <c:v>-9.4560765144260511E-3</c:v>
                </c:pt>
                <c:pt idx="122">
                  <c:v>-1.0349692987704322E-2</c:v>
                </c:pt>
                <c:pt idx="123">
                  <c:v>-1.0477352483886933E-2</c:v>
                </c:pt>
                <c:pt idx="124">
                  <c:v>-1.5941178920502633E-2</c:v>
                </c:pt>
                <c:pt idx="125">
                  <c:v>-1.5992242718975674E-2</c:v>
                </c:pt>
                <c:pt idx="126">
                  <c:v>-1.6068838416685244E-2</c:v>
                </c:pt>
                <c:pt idx="127">
                  <c:v>-1.6579476401415681E-2</c:v>
                </c:pt>
                <c:pt idx="128">
                  <c:v>-2.1353941558645291E-2</c:v>
                </c:pt>
                <c:pt idx="129">
                  <c:v>-3.1183722764706247E-2</c:v>
                </c:pt>
                <c:pt idx="130">
                  <c:v>-4.2239035134120258E-2</c:v>
                </c:pt>
                <c:pt idx="131">
                  <c:v>-5.2732645720330783E-2</c:v>
                </c:pt>
                <c:pt idx="132">
                  <c:v>-5.3192219906588185E-2</c:v>
                </c:pt>
                <c:pt idx="133">
                  <c:v>-5.3473070798189921E-2</c:v>
                </c:pt>
                <c:pt idx="134">
                  <c:v>-7.2647527124817923E-2</c:v>
                </c:pt>
                <c:pt idx="135">
                  <c:v>-7.3030505613365743E-2</c:v>
                </c:pt>
                <c:pt idx="136">
                  <c:v>-7.3056037512602284E-2</c:v>
                </c:pt>
                <c:pt idx="137">
                  <c:v>-7.3260292706494451E-2</c:v>
                </c:pt>
                <c:pt idx="138">
                  <c:v>-8.3217733408738032E-2</c:v>
                </c:pt>
                <c:pt idx="139">
                  <c:v>-8.3268797207211059E-2</c:v>
                </c:pt>
                <c:pt idx="140">
                  <c:v>-8.3881562788887587E-2</c:v>
                </c:pt>
                <c:pt idx="141">
                  <c:v>-9.3787939692658112E-2</c:v>
                </c:pt>
                <c:pt idx="142">
                  <c:v>-9.4068790584259848E-2</c:v>
                </c:pt>
                <c:pt idx="143">
                  <c:v>-9.7821979772028583E-2</c:v>
                </c:pt>
                <c:pt idx="144">
                  <c:v>-0.10374538039490169</c:v>
                </c:pt>
                <c:pt idx="145">
                  <c:v>-0.10433261407734168</c:v>
                </c:pt>
                <c:pt idx="146">
                  <c:v>-0.10890282404067911</c:v>
                </c:pt>
                <c:pt idx="147">
                  <c:v>-0.11490282036126179</c:v>
                </c:pt>
                <c:pt idx="148">
                  <c:v>-0.1242219635825923</c:v>
                </c:pt>
                <c:pt idx="149">
                  <c:v>-0.12429855928030187</c:v>
                </c:pt>
                <c:pt idx="150">
                  <c:v>-0.1253964309474723</c:v>
                </c:pt>
                <c:pt idx="151">
                  <c:v>-0.12976238571691756</c:v>
                </c:pt>
                <c:pt idx="152">
                  <c:v>-0.13517514835506023</c:v>
                </c:pt>
                <c:pt idx="153">
                  <c:v>-0.13578791393673675</c:v>
                </c:pt>
                <c:pt idx="154">
                  <c:v>-0.13596663723139241</c:v>
                </c:pt>
                <c:pt idx="155">
                  <c:v>-0.14000067731076288</c:v>
                </c:pt>
                <c:pt idx="156">
                  <c:v>-0.14076663428785854</c:v>
                </c:pt>
                <c:pt idx="157">
                  <c:v>-0.14462195107257336</c:v>
                </c:pt>
                <c:pt idx="158">
                  <c:v>-0.14505599335959421</c:v>
                </c:pt>
                <c:pt idx="159">
                  <c:v>-0.14592407793363596</c:v>
                </c:pt>
                <c:pt idx="160">
                  <c:v>-0.150034713710716</c:v>
                </c:pt>
                <c:pt idx="161">
                  <c:v>-0.15090279828475775</c:v>
                </c:pt>
                <c:pt idx="162">
                  <c:v>-0.15115811727712297</c:v>
                </c:pt>
                <c:pt idx="163">
                  <c:v>-0.15613683762824476</c:v>
                </c:pt>
                <c:pt idx="164">
                  <c:v>-0.15631556092290042</c:v>
                </c:pt>
                <c:pt idx="165">
                  <c:v>-0.16034960100227089</c:v>
                </c:pt>
                <c:pt idx="166">
                  <c:v>-0.16078364328929176</c:v>
                </c:pt>
                <c:pt idx="167">
                  <c:v>-0.16129428127402221</c:v>
                </c:pt>
                <c:pt idx="168">
                  <c:v>-0.16129428127402221</c:v>
                </c:pt>
                <c:pt idx="169">
                  <c:v>-0.1615496002663874</c:v>
                </c:pt>
                <c:pt idx="170">
                  <c:v>-0.17229852984496316</c:v>
                </c:pt>
                <c:pt idx="171">
                  <c:v>-0.17229852984496316</c:v>
                </c:pt>
                <c:pt idx="172">
                  <c:v>-0.18741341419298416</c:v>
                </c:pt>
                <c:pt idx="173">
                  <c:v>-0.18749000989069373</c:v>
                </c:pt>
                <c:pt idx="174">
                  <c:v>-0.19297936822654596</c:v>
                </c:pt>
                <c:pt idx="175">
                  <c:v>-0.19668149361584164</c:v>
                </c:pt>
                <c:pt idx="176">
                  <c:v>-0.19798362047690427</c:v>
                </c:pt>
                <c:pt idx="177">
                  <c:v>-0.20209425625398431</c:v>
                </c:pt>
                <c:pt idx="178">
                  <c:v>-0.20247723474253213</c:v>
                </c:pt>
                <c:pt idx="179">
                  <c:v>-0.20247723474253213</c:v>
                </c:pt>
                <c:pt idx="180">
                  <c:v>-0.20255383044024169</c:v>
                </c:pt>
                <c:pt idx="181">
                  <c:v>-0.20255383044024169</c:v>
                </c:pt>
                <c:pt idx="182">
                  <c:v>-0.20255383044024169</c:v>
                </c:pt>
                <c:pt idx="183">
                  <c:v>-0.20255383044024169</c:v>
                </c:pt>
                <c:pt idx="184">
                  <c:v>-0.20255383044024169</c:v>
                </c:pt>
                <c:pt idx="185">
                  <c:v>-0.20280914943260692</c:v>
                </c:pt>
                <c:pt idx="186">
                  <c:v>-0.20280914943260692</c:v>
                </c:pt>
                <c:pt idx="187">
                  <c:v>-0.20280914943260692</c:v>
                </c:pt>
                <c:pt idx="188">
                  <c:v>-0.20280914943260692</c:v>
                </c:pt>
                <c:pt idx="189">
                  <c:v>-0.20283468133184343</c:v>
                </c:pt>
                <c:pt idx="190">
                  <c:v>-0.20298787272726257</c:v>
                </c:pt>
                <c:pt idx="191">
                  <c:v>-0.20298787272726257</c:v>
                </c:pt>
                <c:pt idx="192">
                  <c:v>-0.20362617020817561</c:v>
                </c:pt>
                <c:pt idx="193">
                  <c:v>-0.2076857421867826</c:v>
                </c:pt>
                <c:pt idx="194">
                  <c:v>-0.20796659307838433</c:v>
                </c:pt>
                <c:pt idx="195">
                  <c:v>-0.20822191207074958</c:v>
                </c:pt>
                <c:pt idx="196">
                  <c:v>-0.20822191207074958</c:v>
                </c:pt>
                <c:pt idx="197">
                  <c:v>-0.20850276296235132</c:v>
                </c:pt>
                <c:pt idx="198">
                  <c:v>-0.21394105749973047</c:v>
                </c:pt>
                <c:pt idx="199">
                  <c:v>-0.21317510052263483</c:v>
                </c:pt>
                <c:pt idx="200">
                  <c:v>-0.21445169548446091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38E-435A-B309-B2BF0A6656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958928"/>
        <c:axId val="1"/>
      </c:scatterChart>
      <c:valAx>
        <c:axId val="4459589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975095628638934"/>
              <c:y val="0.838415914474105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8212058212058215E-2"/>
              <c:y val="0.368903079188272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595892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0124783778327083"/>
          <c:y val="0.92073298764483702"/>
          <c:w val="0.30353452180223833"/>
          <c:h val="6.097560975609750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RU Mon - Sec. O-C Diagr.</a:t>
            </a:r>
          </a:p>
        </c:rich>
      </c:tx>
      <c:layout>
        <c:manualLayout>
          <c:xMode val="edge"/>
          <c:yMode val="edge"/>
          <c:x val="0.3020410305854625"/>
          <c:y val="3.34346504559270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91838320948582"/>
          <c:y val="0.1458966565349544"/>
          <c:w val="0.7795926135927671"/>
          <c:h val="0.63221884498480241"/>
        </c:manualLayout>
      </c:layout>
      <c:scatterChart>
        <c:scatterStyle val="lineMarker"/>
        <c:varyColors val="0"/>
        <c:ser>
          <c:idx val="6"/>
          <c:order val="0"/>
          <c:tx>
            <c:strRef>
              <c:f>Active!$S$20</c:f>
              <c:strCache>
                <c:ptCount val="1"/>
                <c:pt idx="0">
                  <c:v>Secondary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Active!$F$21:$F$915</c:f>
              <c:numCache>
                <c:formatCode>General</c:formatCode>
                <c:ptCount val="895"/>
                <c:pt idx="0">
                  <c:v>-7332.5</c:v>
                </c:pt>
                <c:pt idx="1">
                  <c:v>-7250</c:v>
                </c:pt>
                <c:pt idx="2">
                  <c:v>-6930.5</c:v>
                </c:pt>
                <c:pt idx="3">
                  <c:v>-6930</c:v>
                </c:pt>
                <c:pt idx="4">
                  <c:v>-6829.5</c:v>
                </c:pt>
                <c:pt idx="5">
                  <c:v>-6741</c:v>
                </c:pt>
                <c:pt idx="6">
                  <c:v>-6524.5</c:v>
                </c:pt>
                <c:pt idx="7">
                  <c:v>-6524</c:v>
                </c:pt>
                <c:pt idx="8">
                  <c:v>-6418.5</c:v>
                </c:pt>
                <c:pt idx="9">
                  <c:v>-6418</c:v>
                </c:pt>
                <c:pt idx="10">
                  <c:v>-6213</c:v>
                </c:pt>
                <c:pt idx="11">
                  <c:v>-6028</c:v>
                </c:pt>
                <c:pt idx="12">
                  <c:v>-4897</c:v>
                </c:pt>
                <c:pt idx="13">
                  <c:v>-4886.5</c:v>
                </c:pt>
                <c:pt idx="14">
                  <c:v>-4881</c:v>
                </c:pt>
                <c:pt idx="15">
                  <c:v>-4619</c:v>
                </c:pt>
                <c:pt idx="16">
                  <c:v>-4609</c:v>
                </c:pt>
                <c:pt idx="17">
                  <c:v>-4604.5</c:v>
                </c:pt>
                <c:pt idx="18">
                  <c:v>-4604</c:v>
                </c:pt>
                <c:pt idx="19">
                  <c:v>-4597</c:v>
                </c:pt>
                <c:pt idx="20">
                  <c:v>-4587</c:v>
                </c:pt>
                <c:pt idx="21">
                  <c:v>-4580.5</c:v>
                </c:pt>
                <c:pt idx="22">
                  <c:v>-4530</c:v>
                </c:pt>
                <c:pt idx="23">
                  <c:v>-4520</c:v>
                </c:pt>
                <c:pt idx="24">
                  <c:v>-4518.5</c:v>
                </c:pt>
                <c:pt idx="25">
                  <c:v>-4518</c:v>
                </c:pt>
                <c:pt idx="26">
                  <c:v>-4481.5</c:v>
                </c:pt>
                <c:pt idx="27">
                  <c:v>-4301.5</c:v>
                </c:pt>
                <c:pt idx="28">
                  <c:v>-4301</c:v>
                </c:pt>
                <c:pt idx="29">
                  <c:v>-4012</c:v>
                </c:pt>
                <c:pt idx="30">
                  <c:v>-3978</c:v>
                </c:pt>
                <c:pt idx="31">
                  <c:v>-3976.5</c:v>
                </c:pt>
                <c:pt idx="32">
                  <c:v>-3971.5</c:v>
                </c:pt>
                <c:pt idx="33">
                  <c:v>-3961</c:v>
                </c:pt>
                <c:pt idx="34">
                  <c:v>-3909</c:v>
                </c:pt>
                <c:pt idx="35">
                  <c:v>-3906</c:v>
                </c:pt>
                <c:pt idx="36">
                  <c:v>-3882.5</c:v>
                </c:pt>
                <c:pt idx="37">
                  <c:v>-3882</c:v>
                </c:pt>
                <c:pt idx="38">
                  <c:v>-3865.5</c:v>
                </c:pt>
                <c:pt idx="39">
                  <c:v>-3865</c:v>
                </c:pt>
                <c:pt idx="40">
                  <c:v>-3682</c:v>
                </c:pt>
                <c:pt idx="41">
                  <c:v>-3680.5</c:v>
                </c:pt>
                <c:pt idx="42">
                  <c:v>-3667</c:v>
                </c:pt>
                <c:pt idx="43">
                  <c:v>-3665.5</c:v>
                </c:pt>
                <c:pt idx="44">
                  <c:v>-3660</c:v>
                </c:pt>
                <c:pt idx="45">
                  <c:v>-3559</c:v>
                </c:pt>
                <c:pt idx="46">
                  <c:v>-3485.5</c:v>
                </c:pt>
                <c:pt idx="47">
                  <c:v>-3465.5</c:v>
                </c:pt>
                <c:pt idx="48">
                  <c:v>-3458.5</c:v>
                </c:pt>
                <c:pt idx="49">
                  <c:v>-3376</c:v>
                </c:pt>
                <c:pt idx="50">
                  <c:v>-3376</c:v>
                </c:pt>
                <c:pt idx="51">
                  <c:v>-3369.5</c:v>
                </c:pt>
                <c:pt idx="52">
                  <c:v>-3362.5</c:v>
                </c:pt>
                <c:pt idx="53">
                  <c:v>-3268.5</c:v>
                </c:pt>
                <c:pt idx="54">
                  <c:v>-3268</c:v>
                </c:pt>
                <c:pt idx="55">
                  <c:v>-3263.5</c:v>
                </c:pt>
                <c:pt idx="56">
                  <c:v>-3253</c:v>
                </c:pt>
                <c:pt idx="57">
                  <c:v>-3251.5</c:v>
                </c:pt>
                <c:pt idx="58">
                  <c:v>-3239.5</c:v>
                </c:pt>
                <c:pt idx="59">
                  <c:v>-3152</c:v>
                </c:pt>
                <c:pt idx="60">
                  <c:v>-3075</c:v>
                </c:pt>
                <c:pt idx="61">
                  <c:v>-3063</c:v>
                </c:pt>
                <c:pt idx="62">
                  <c:v>-2989.5</c:v>
                </c:pt>
                <c:pt idx="63">
                  <c:v>-1566</c:v>
                </c:pt>
                <c:pt idx="64">
                  <c:v>-1556</c:v>
                </c:pt>
                <c:pt idx="65">
                  <c:v>-1546</c:v>
                </c:pt>
                <c:pt idx="66">
                  <c:v>-1540.5</c:v>
                </c:pt>
                <c:pt idx="67">
                  <c:v>-1539</c:v>
                </c:pt>
                <c:pt idx="68">
                  <c:v>-1440</c:v>
                </c:pt>
                <c:pt idx="69">
                  <c:v>-1426.5</c:v>
                </c:pt>
                <c:pt idx="70">
                  <c:v>-1332</c:v>
                </c:pt>
                <c:pt idx="71">
                  <c:v>-840.5</c:v>
                </c:pt>
                <c:pt idx="72">
                  <c:v>-840</c:v>
                </c:pt>
                <c:pt idx="73">
                  <c:v>-836.5</c:v>
                </c:pt>
                <c:pt idx="74">
                  <c:v>-835</c:v>
                </c:pt>
                <c:pt idx="75">
                  <c:v>-833</c:v>
                </c:pt>
                <c:pt idx="76">
                  <c:v>-829.5</c:v>
                </c:pt>
                <c:pt idx="77">
                  <c:v>-623.5</c:v>
                </c:pt>
                <c:pt idx="78">
                  <c:v>-516</c:v>
                </c:pt>
                <c:pt idx="79">
                  <c:v>-516</c:v>
                </c:pt>
                <c:pt idx="80">
                  <c:v>-509</c:v>
                </c:pt>
                <c:pt idx="81">
                  <c:v>-509</c:v>
                </c:pt>
                <c:pt idx="82">
                  <c:v>-414</c:v>
                </c:pt>
                <c:pt idx="83">
                  <c:v>-407.5</c:v>
                </c:pt>
                <c:pt idx="84">
                  <c:v>-221.5</c:v>
                </c:pt>
                <c:pt idx="85">
                  <c:v>-212</c:v>
                </c:pt>
                <c:pt idx="86">
                  <c:v>-211.5</c:v>
                </c:pt>
                <c:pt idx="87">
                  <c:v>-207.5</c:v>
                </c:pt>
                <c:pt idx="88">
                  <c:v>-206.5</c:v>
                </c:pt>
                <c:pt idx="89">
                  <c:v>-201</c:v>
                </c:pt>
                <c:pt idx="90">
                  <c:v>-196</c:v>
                </c:pt>
                <c:pt idx="91">
                  <c:v>-106.5</c:v>
                </c:pt>
                <c:pt idx="92">
                  <c:v>-13</c:v>
                </c:pt>
                <c:pt idx="93">
                  <c:v>-9.5</c:v>
                </c:pt>
                <c:pt idx="94">
                  <c:v>-0.5</c:v>
                </c:pt>
                <c:pt idx="95">
                  <c:v>0</c:v>
                </c:pt>
                <c:pt idx="96">
                  <c:v>91.5</c:v>
                </c:pt>
                <c:pt idx="97">
                  <c:v>96.5</c:v>
                </c:pt>
                <c:pt idx="98">
                  <c:v>105</c:v>
                </c:pt>
                <c:pt idx="99">
                  <c:v>105.5</c:v>
                </c:pt>
                <c:pt idx="100">
                  <c:v>108.5</c:v>
                </c:pt>
                <c:pt idx="101">
                  <c:v>186.5</c:v>
                </c:pt>
                <c:pt idx="102">
                  <c:v>189.5</c:v>
                </c:pt>
                <c:pt idx="103">
                  <c:v>189.5</c:v>
                </c:pt>
                <c:pt idx="104">
                  <c:v>189.5</c:v>
                </c:pt>
                <c:pt idx="105">
                  <c:v>201</c:v>
                </c:pt>
                <c:pt idx="106">
                  <c:v>209.5</c:v>
                </c:pt>
                <c:pt idx="107">
                  <c:v>295</c:v>
                </c:pt>
                <c:pt idx="108">
                  <c:v>295</c:v>
                </c:pt>
                <c:pt idx="109">
                  <c:v>307.5</c:v>
                </c:pt>
                <c:pt idx="110">
                  <c:v>413.5</c:v>
                </c:pt>
                <c:pt idx="111">
                  <c:v>413.5</c:v>
                </c:pt>
                <c:pt idx="112">
                  <c:v>512</c:v>
                </c:pt>
                <c:pt idx="113">
                  <c:v>514.5</c:v>
                </c:pt>
                <c:pt idx="114">
                  <c:v>777</c:v>
                </c:pt>
                <c:pt idx="115">
                  <c:v>781.5</c:v>
                </c:pt>
                <c:pt idx="116">
                  <c:v>801</c:v>
                </c:pt>
                <c:pt idx="117">
                  <c:v>897</c:v>
                </c:pt>
                <c:pt idx="118">
                  <c:v>989</c:v>
                </c:pt>
                <c:pt idx="119">
                  <c:v>1013.5</c:v>
                </c:pt>
                <c:pt idx="120">
                  <c:v>1083</c:v>
                </c:pt>
                <c:pt idx="121">
                  <c:v>1092.5</c:v>
                </c:pt>
                <c:pt idx="122">
                  <c:v>1110</c:v>
                </c:pt>
                <c:pt idx="123">
                  <c:v>1112.5</c:v>
                </c:pt>
                <c:pt idx="124">
                  <c:v>1219.5</c:v>
                </c:pt>
                <c:pt idx="125">
                  <c:v>1220.5</c:v>
                </c:pt>
                <c:pt idx="126">
                  <c:v>1222</c:v>
                </c:pt>
                <c:pt idx="127">
                  <c:v>1232</c:v>
                </c:pt>
                <c:pt idx="128">
                  <c:v>1325.5</c:v>
                </c:pt>
                <c:pt idx="129">
                  <c:v>1518</c:v>
                </c:pt>
                <c:pt idx="130">
                  <c:v>1734.5</c:v>
                </c:pt>
                <c:pt idx="131">
                  <c:v>1940</c:v>
                </c:pt>
                <c:pt idx="132">
                  <c:v>1949</c:v>
                </c:pt>
                <c:pt idx="133">
                  <c:v>1954.5</c:v>
                </c:pt>
                <c:pt idx="134">
                  <c:v>2330</c:v>
                </c:pt>
                <c:pt idx="135">
                  <c:v>2337.5</c:v>
                </c:pt>
                <c:pt idx="136">
                  <c:v>2338</c:v>
                </c:pt>
                <c:pt idx="137">
                  <c:v>2342</c:v>
                </c:pt>
                <c:pt idx="138">
                  <c:v>2537</c:v>
                </c:pt>
                <c:pt idx="139">
                  <c:v>2538</c:v>
                </c:pt>
                <c:pt idx="140">
                  <c:v>2550</c:v>
                </c:pt>
                <c:pt idx="141">
                  <c:v>2744</c:v>
                </c:pt>
                <c:pt idx="142">
                  <c:v>2749.5</c:v>
                </c:pt>
                <c:pt idx="143">
                  <c:v>2823</c:v>
                </c:pt>
                <c:pt idx="144">
                  <c:v>2939</c:v>
                </c:pt>
                <c:pt idx="145">
                  <c:v>2950.5</c:v>
                </c:pt>
                <c:pt idx="146">
                  <c:v>3040</c:v>
                </c:pt>
                <c:pt idx="147">
                  <c:v>3157.5</c:v>
                </c:pt>
                <c:pt idx="148">
                  <c:v>3340</c:v>
                </c:pt>
                <c:pt idx="149">
                  <c:v>3341.5</c:v>
                </c:pt>
                <c:pt idx="150">
                  <c:v>3363</c:v>
                </c:pt>
                <c:pt idx="151">
                  <c:v>3448.5</c:v>
                </c:pt>
                <c:pt idx="152">
                  <c:v>3554.5</c:v>
                </c:pt>
                <c:pt idx="153">
                  <c:v>3566.5</c:v>
                </c:pt>
                <c:pt idx="154">
                  <c:v>3570</c:v>
                </c:pt>
                <c:pt idx="155">
                  <c:v>3649</c:v>
                </c:pt>
                <c:pt idx="156">
                  <c:v>3664</c:v>
                </c:pt>
                <c:pt idx="157">
                  <c:v>3739.5</c:v>
                </c:pt>
                <c:pt idx="158">
                  <c:v>3748</c:v>
                </c:pt>
                <c:pt idx="159">
                  <c:v>3765</c:v>
                </c:pt>
                <c:pt idx="160">
                  <c:v>3845.5</c:v>
                </c:pt>
                <c:pt idx="161">
                  <c:v>3862.5</c:v>
                </c:pt>
                <c:pt idx="162">
                  <c:v>3867.5</c:v>
                </c:pt>
                <c:pt idx="163">
                  <c:v>3965</c:v>
                </c:pt>
                <c:pt idx="164">
                  <c:v>3968.5</c:v>
                </c:pt>
                <c:pt idx="165">
                  <c:v>4047.5</c:v>
                </c:pt>
                <c:pt idx="166">
                  <c:v>4056</c:v>
                </c:pt>
                <c:pt idx="167">
                  <c:v>4066</c:v>
                </c:pt>
                <c:pt idx="168">
                  <c:v>4066</c:v>
                </c:pt>
                <c:pt idx="169">
                  <c:v>4071</c:v>
                </c:pt>
                <c:pt idx="170">
                  <c:v>4281.5</c:v>
                </c:pt>
                <c:pt idx="171">
                  <c:v>4281.5</c:v>
                </c:pt>
                <c:pt idx="172">
                  <c:v>4577.5</c:v>
                </c:pt>
                <c:pt idx="173">
                  <c:v>4579</c:v>
                </c:pt>
                <c:pt idx="174">
                  <c:v>4686.5</c:v>
                </c:pt>
                <c:pt idx="175">
                  <c:v>4759</c:v>
                </c:pt>
                <c:pt idx="176">
                  <c:v>4784.5</c:v>
                </c:pt>
                <c:pt idx="177">
                  <c:v>4865</c:v>
                </c:pt>
                <c:pt idx="178">
                  <c:v>4872.5</c:v>
                </c:pt>
                <c:pt idx="179">
                  <c:v>4872.5</c:v>
                </c:pt>
                <c:pt idx="180">
                  <c:v>4874</c:v>
                </c:pt>
                <c:pt idx="181">
                  <c:v>4874</c:v>
                </c:pt>
                <c:pt idx="182">
                  <c:v>4874</c:v>
                </c:pt>
                <c:pt idx="183">
                  <c:v>4874</c:v>
                </c:pt>
                <c:pt idx="184">
                  <c:v>4874</c:v>
                </c:pt>
                <c:pt idx="185">
                  <c:v>4879</c:v>
                </c:pt>
                <c:pt idx="186">
                  <c:v>4879</c:v>
                </c:pt>
                <c:pt idx="187">
                  <c:v>4879</c:v>
                </c:pt>
                <c:pt idx="188">
                  <c:v>4879</c:v>
                </c:pt>
                <c:pt idx="189">
                  <c:v>4879.5</c:v>
                </c:pt>
                <c:pt idx="190">
                  <c:v>4882.5</c:v>
                </c:pt>
                <c:pt idx="191">
                  <c:v>4882.5</c:v>
                </c:pt>
                <c:pt idx="192">
                  <c:v>4895</c:v>
                </c:pt>
                <c:pt idx="193">
                  <c:v>4974.5</c:v>
                </c:pt>
                <c:pt idx="194">
                  <c:v>4980</c:v>
                </c:pt>
                <c:pt idx="195">
                  <c:v>4985</c:v>
                </c:pt>
                <c:pt idx="196">
                  <c:v>4985</c:v>
                </c:pt>
                <c:pt idx="197">
                  <c:v>4990.5</c:v>
                </c:pt>
                <c:pt idx="198">
                  <c:v>5097</c:v>
                </c:pt>
                <c:pt idx="199">
                  <c:v>5082</c:v>
                </c:pt>
                <c:pt idx="200">
                  <c:v>5107</c:v>
                </c:pt>
              </c:numCache>
            </c:numRef>
          </c:xVal>
          <c:yVal>
            <c:numRef>
              <c:f>Active!$S$21:$S$915</c:f>
              <c:numCache>
                <c:formatCode>General</c:formatCode>
                <c:ptCount val="895"/>
                <c:pt idx="0">
                  <c:v>1.2793424999981653</c:v>
                </c:pt>
                <c:pt idx="2">
                  <c:v>1.1672444999967411</c:v>
                </c:pt>
                <c:pt idx="4">
                  <c:v>1.1995954999983951</c:v>
                </c:pt>
                <c:pt idx="6">
                  <c:v>1.1621505000002799</c:v>
                </c:pt>
                <c:pt idx="8">
                  <c:v>1.1437565000014729</c:v>
                </c:pt>
                <c:pt idx="10">
                  <c:v>1.1418369999992137</c:v>
                </c:pt>
                <c:pt idx="13">
                  <c:v>1.0232885000004899</c:v>
                </c:pt>
                <c:pt idx="17">
                  <c:v>1.073070500002359</c:v>
                </c:pt>
                <c:pt idx="21">
                  <c:v>1.0090944999974454</c:v>
                </c:pt>
                <c:pt idx="24">
                  <c:v>1.0146565000031842</c:v>
                </c:pt>
                <c:pt idx="26">
                  <c:v>1.027943499997491</c:v>
                </c:pt>
                <c:pt idx="27">
                  <c:v>0.98312349999832804</c:v>
                </c:pt>
                <c:pt idx="31">
                  <c:v>0.95769850000215229</c:v>
                </c:pt>
                <c:pt idx="32">
                  <c:v>0.98395350000282633</c:v>
                </c:pt>
                <c:pt idx="36">
                  <c:v>0.95329250000213506</c:v>
                </c:pt>
                <c:pt idx="38">
                  <c:v>0.92655949999971199</c:v>
                </c:pt>
                <c:pt idx="41">
                  <c:v>0.91799449999962235</c:v>
                </c:pt>
                <c:pt idx="43">
                  <c:v>0.92375950000132434</c:v>
                </c:pt>
                <c:pt idx="46">
                  <c:v>0.87793950000195764</c:v>
                </c:pt>
                <c:pt idx="47">
                  <c:v>0.90795950000028824</c:v>
                </c:pt>
                <c:pt idx="48">
                  <c:v>0.89371649999884539</c:v>
                </c:pt>
                <c:pt idx="51">
                  <c:v>0.87005549999958021</c:v>
                </c:pt>
                <c:pt idx="52">
                  <c:v>0.87381249999816646</c:v>
                </c:pt>
                <c:pt idx="53">
                  <c:v>0.86140650000015739</c:v>
                </c:pt>
                <c:pt idx="55">
                  <c:v>0.84366149999914342</c:v>
                </c:pt>
                <c:pt idx="57">
                  <c:v>0.89067350000186707</c:v>
                </c:pt>
                <c:pt idx="58">
                  <c:v>0.82268549999935203</c:v>
                </c:pt>
                <c:pt idx="62">
                  <c:v>0.81643550000080722</c:v>
                </c:pt>
                <c:pt idx="66">
                  <c:v>0.49913450000167359</c:v>
                </c:pt>
                <c:pt idx="69">
                  <c:v>0.74374850000458537</c:v>
                </c:pt>
                <c:pt idx="71">
                  <c:v>0.3928345000022091</c:v>
                </c:pt>
                <c:pt idx="73">
                  <c:v>0.39853849999781232</c:v>
                </c:pt>
                <c:pt idx="76">
                  <c:v>0.39069549999840092</c:v>
                </c:pt>
                <c:pt idx="77">
                  <c:v>0.33930149999650894</c:v>
                </c:pt>
                <c:pt idx="83">
                  <c:v>0.27351749999797903</c:v>
                </c:pt>
                <c:pt idx="84">
                  <c:v>0.23540349999530008</c:v>
                </c:pt>
                <c:pt idx="86">
                  <c:v>0.23031349999655504</c:v>
                </c:pt>
                <c:pt idx="87">
                  <c:v>0.21871749999991152</c:v>
                </c:pt>
                <c:pt idx="88">
                  <c:v>0.23266850000072736</c:v>
                </c:pt>
                <c:pt idx="91">
                  <c:v>0.23406850000174018</c:v>
                </c:pt>
                <c:pt idx="93">
                  <c:v>0.17941550000250572</c:v>
                </c:pt>
                <c:pt idx="94">
                  <c:v>0.17267449999781093</c:v>
                </c:pt>
                <c:pt idx="96">
                  <c:v>0.16976649999560323</c:v>
                </c:pt>
                <c:pt idx="97">
                  <c:v>0.15902149999601534</c:v>
                </c:pt>
                <c:pt idx="99">
                  <c:v>0.15928049999638461</c:v>
                </c:pt>
                <c:pt idx="100">
                  <c:v>0.17003349999868078</c:v>
                </c:pt>
                <c:pt idx="101">
                  <c:v>0.14161150000290945</c:v>
                </c:pt>
                <c:pt idx="102">
                  <c:v>0.13236450000113109</c:v>
                </c:pt>
                <c:pt idx="103">
                  <c:v>0.13336449999769684</c:v>
                </c:pt>
                <c:pt idx="104">
                  <c:v>0.13436450000153854</c:v>
                </c:pt>
                <c:pt idx="106">
                  <c:v>0.12738449999596924</c:v>
                </c:pt>
                <c:pt idx="109">
                  <c:v>9.2982499998470303E-2</c:v>
                </c:pt>
                <c:pt idx="110">
                  <c:v>9.8588499997276813E-2</c:v>
                </c:pt>
                <c:pt idx="111">
                  <c:v>0.10158849999425001</c:v>
                </c:pt>
                <c:pt idx="113">
                  <c:v>8.1939499999862164E-2</c:v>
                </c:pt>
                <c:pt idx="115">
                  <c:v>4.795649999869056E-2</c:v>
                </c:pt>
                <c:pt idx="124">
                  <c:v>-2.2105500000179745E-2</c:v>
                </c:pt>
                <c:pt idx="125">
                  <c:v>-6.4854500000365078E-2</c:v>
                </c:pt>
                <c:pt idx="128">
                  <c:v>-7.3499500002071727E-2</c:v>
                </c:pt>
                <c:pt idx="130">
                  <c:v>-0.13984049999999115</c:v>
                </c:pt>
                <c:pt idx="133">
                  <c:v>-0.19262049999815645</c:v>
                </c:pt>
                <c:pt idx="135">
                  <c:v>-0.26678749999700813</c:v>
                </c:pt>
                <c:pt idx="142">
                  <c:v>-0.34717549999913899</c:v>
                </c:pt>
                <c:pt idx="145">
                  <c:v>-0.38472449999244418</c:v>
                </c:pt>
                <c:pt idx="147">
                  <c:v>-0.42386750000150641</c:v>
                </c:pt>
                <c:pt idx="149">
                  <c:v>-0.4602835000041523</c:v>
                </c:pt>
                <c:pt idx="151">
                  <c:v>-0.48012649999873247</c:v>
                </c:pt>
                <c:pt idx="152">
                  <c:v>-0.49952050000138115</c:v>
                </c:pt>
                <c:pt idx="153">
                  <c:v>-0.5022084999945946</c:v>
                </c:pt>
                <c:pt idx="157">
                  <c:v>-0.53608550000353716</c:v>
                </c:pt>
                <c:pt idx="160">
                  <c:v>-0.54797949999920093</c:v>
                </c:pt>
                <c:pt idx="161">
                  <c:v>-0.55881249999947613</c:v>
                </c:pt>
                <c:pt idx="162">
                  <c:v>-0.56205749999935506</c:v>
                </c:pt>
                <c:pt idx="164">
                  <c:v>-0.5804065000047558</c:v>
                </c:pt>
                <c:pt idx="165">
                  <c:v>-0.59777750000648666</c:v>
                </c:pt>
                <c:pt idx="170">
                  <c:v>-0.64254349999828264</c:v>
                </c:pt>
                <c:pt idx="171">
                  <c:v>-0.64254349999828264</c:v>
                </c:pt>
                <c:pt idx="172">
                  <c:v>-0.70004749999498017</c:v>
                </c:pt>
                <c:pt idx="173">
                  <c:v>-0.13327099999878556</c:v>
                </c:pt>
                <c:pt idx="174">
                  <c:v>-0.72038849999808008</c:v>
                </c:pt>
                <c:pt idx="175">
                  <c:v>-0.14639100000204053</c:v>
                </c:pt>
                <c:pt idx="176">
                  <c:v>-0.74009050000313437</c:v>
                </c:pt>
                <c:pt idx="177">
                  <c:v>-0.15488500000355998</c:v>
                </c:pt>
                <c:pt idx="178">
                  <c:v>-0.75660250000510132</c:v>
                </c:pt>
                <c:pt idx="179">
                  <c:v>-0.75620250000793021</c:v>
                </c:pt>
                <c:pt idx="180">
                  <c:v>-0.15762600000016391</c:v>
                </c:pt>
                <c:pt idx="181">
                  <c:v>-0.15602599999692757</c:v>
                </c:pt>
                <c:pt idx="182">
                  <c:v>-0.15562599999975646</c:v>
                </c:pt>
                <c:pt idx="183">
                  <c:v>-0.15482599999813829</c:v>
                </c:pt>
                <c:pt idx="184">
                  <c:v>-0.15482599999813829</c:v>
                </c:pt>
                <c:pt idx="193">
                  <c:v>-0.77650050000374904</c:v>
                </c:pt>
                <c:pt idx="197">
                  <c:v>-0.7790844999399269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DEE-4C42-8A83-AC2D202C8022}"/>
            </c:ext>
          </c:extLst>
        </c:ser>
        <c:ser>
          <c:idx val="7"/>
          <c:order val="1"/>
          <c:tx>
            <c:strRef>
              <c:f>Active!$P$20</c:f>
              <c:strCache>
                <c:ptCount val="1"/>
                <c:pt idx="0">
                  <c:v>Sec.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Active!$F$21:$F$915</c:f>
              <c:numCache>
                <c:formatCode>General</c:formatCode>
                <c:ptCount val="895"/>
                <c:pt idx="0">
                  <c:v>-7332.5</c:v>
                </c:pt>
                <c:pt idx="1">
                  <c:v>-7250</c:v>
                </c:pt>
                <c:pt idx="2">
                  <c:v>-6930.5</c:v>
                </c:pt>
                <c:pt idx="3">
                  <c:v>-6930</c:v>
                </c:pt>
                <c:pt idx="4">
                  <c:v>-6829.5</c:v>
                </c:pt>
                <c:pt idx="5">
                  <c:v>-6741</c:v>
                </c:pt>
                <c:pt idx="6">
                  <c:v>-6524.5</c:v>
                </c:pt>
                <c:pt idx="7">
                  <c:v>-6524</c:v>
                </c:pt>
                <c:pt idx="8">
                  <c:v>-6418.5</c:v>
                </c:pt>
                <c:pt idx="9">
                  <c:v>-6418</c:v>
                </c:pt>
                <c:pt idx="10">
                  <c:v>-6213</c:v>
                </c:pt>
                <c:pt idx="11">
                  <c:v>-6028</c:v>
                </c:pt>
                <c:pt idx="12">
                  <c:v>-4897</c:v>
                </c:pt>
                <c:pt idx="13">
                  <c:v>-4886.5</c:v>
                </c:pt>
                <c:pt idx="14">
                  <c:v>-4881</c:v>
                </c:pt>
                <c:pt idx="15">
                  <c:v>-4619</c:v>
                </c:pt>
                <c:pt idx="16">
                  <c:v>-4609</c:v>
                </c:pt>
                <c:pt idx="17">
                  <c:v>-4604.5</c:v>
                </c:pt>
                <c:pt idx="18">
                  <c:v>-4604</c:v>
                </c:pt>
                <c:pt idx="19">
                  <c:v>-4597</c:v>
                </c:pt>
                <c:pt idx="20">
                  <c:v>-4587</c:v>
                </c:pt>
                <c:pt idx="21">
                  <c:v>-4580.5</c:v>
                </c:pt>
                <c:pt idx="22">
                  <c:v>-4530</c:v>
                </c:pt>
                <c:pt idx="23">
                  <c:v>-4520</c:v>
                </c:pt>
                <c:pt idx="24">
                  <c:v>-4518.5</c:v>
                </c:pt>
                <c:pt idx="25">
                  <c:v>-4518</c:v>
                </c:pt>
                <c:pt idx="26">
                  <c:v>-4481.5</c:v>
                </c:pt>
                <c:pt idx="27">
                  <c:v>-4301.5</c:v>
                </c:pt>
                <c:pt idx="28">
                  <c:v>-4301</c:v>
                </c:pt>
                <c:pt idx="29">
                  <c:v>-4012</c:v>
                </c:pt>
                <c:pt idx="30">
                  <c:v>-3978</c:v>
                </c:pt>
                <c:pt idx="31">
                  <c:v>-3976.5</c:v>
                </c:pt>
                <c:pt idx="32">
                  <c:v>-3971.5</c:v>
                </c:pt>
                <c:pt idx="33">
                  <c:v>-3961</c:v>
                </c:pt>
                <c:pt idx="34">
                  <c:v>-3909</c:v>
                </c:pt>
                <c:pt idx="35">
                  <c:v>-3906</c:v>
                </c:pt>
                <c:pt idx="36">
                  <c:v>-3882.5</c:v>
                </c:pt>
                <c:pt idx="37">
                  <c:v>-3882</c:v>
                </c:pt>
                <c:pt idx="38">
                  <c:v>-3865.5</c:v>
                </c:pt>
                <c:pt idx="39">
                  <c:v>-3865</c:v>
                </c:pt>
                <c:pt idx="40">
                  <c:v>-3682</c:v>
                </c:pt>
                <c:pt idx="41">
                  <c:v>-3680.5</c:v>
                </c:pt>
                <c:pt idx="42">
                  <c:v>-3667</c:v>
                </c:pt>
                <c:pt idx="43">
                  <c:v>-3665.5</c:v>
                </c:pt>
                <c:pt idx="44">
                  <c:v>-3660</c:v>
                </c:pt>
                <c:pt idx="45">
                  <c:v>-3559</c:v>
                </c:pt>
                <c:pt idx="46">
                  <c:v>-3485.5</c:v>
                </c:pt>
                <c:pt idx="47">
                  <c:v>-3465.5</c:v>
                </c:pt>
                <c:pt idx="48">
                  <c:v>-3458.5</c:v>
                </c:pt>
                <c:pt idx="49">
                  <c:v>-3376</c:v>
                </c:pt>
                <c:pt idx="50">
                  <c:v>-3376</c:v>
                </c:pt>
                <c:pt idx="51">
                  <c:v>-3369.5</c:v>
                </c:pt>
                <c:pt idx="52">
                  <c:v>-3362.5</c:v>
                </c:pt>
                <c:pt idx="53">
                  <c:v>-3268.5</c:v>
                </c:pt>
                <c:pt idx="54">
                  <c:v>-3268</c:v>
                </c:pt>
                <c:pt idx="55">
                  <c:v>-3263.5</c:v>
                </c:pt>
                <c:pt idx="56">
                  <c:v>-3253</c:v>
                </c:pt>
                <c:pt idx="57">
                  <c:v>-3251.5</c:v>
                </c:pt>
                <c:pt idx="58">
                  <c:v>-3239.5</c:v>
                </c:pt>
                <c:pt idx="59">
                  <c:v>-3152</c:v>
                </c:pt>
                <c:pt idx="60">
                  <c:v>-3075</c:v>
                </c:pt>
                <c:pt idx="61">
                  <c:v>-3063</c:v>
                </c:pt>
                <c:pt idx="62">
                  <c:v>-2989.5</c:v>
                </c:pt>
                <c:pt idx="63">
                  <c:v>-1566</c:v>
                </c:pt>
                <c:pt idx="64">
                  <c:v>-1556</c:v>
                </c:pt>
                <c:pt idx="65">
                  <c:v>-1546</c:v>
                </c:pt>
                <c:pt idx="66">
                  <c:v>-1540.5</c:v>
                </c:pt>
                <c:pt idx="67">
                  <c:v>-1539</c:v>
                </c:pt>
                <c:pt idx="68">
                  <c:v>-1440</c:v>
                </c:pt>
                <c:pt idx="69">
                  <c:v>-1426.5</c:v>
                </c:pt>
                <c:pt idx="70">
                  <c:v>-1332</c:v>
                </c:pt>
                <c:pt idx="71">
                  <c:v>-840.5</c:v>
                </c:pt>
                <c:pt idx="72">
                  <c:v>-840</c:v>
                </c:pt>
                <c:pt idx="73">
                  <c:v>-836.5</c:v>
                </c:pt>
                <c:pt idx="74">
                  <c:v>-835</c:v>
                </c:pt>
                <c:pt idx="75">
                  <c:v>-833</c:v>
                </c:pt>
                <c:pt idx="76">
                  <c:v>-829.5</c:v>
                </c:pt>
                <c:pt idx="77">
                  <c:v>-623.5</c:v>
                </c:pt>
                <c:pt idx="78">
                  <c:v>-516</c:v>
                </c:pt>
                <c:pt idx="79">
                  <c:v>-516</c:v>
                </c:pt>
                <c:pt idx="80">
                  <c:v>-509</c:v>
                </c:pt>
                <c:pt idx="81">
                  <c:v>-509</c:v>
                </c:pt>
                <c:pt idx="82">
                  <c:v>-414</c:v>
                </c:pt>
                <c:pt idx="83">
                  <c:v>-407.5</c:v>
                </c:pt>
                <c:pt idx="84">
                  <c:v>-221.5</c:v>
                </c:pt>
                <c:pt idx="85">
                  <c:v>-212</c:v>
                </c:pt>
                <c:pt idx="86">
                  <c:v>-211.5</c:v>
                </c:pt>
                <c:pt idx="87">
                  <c:v>-207.5</c:v>
                </c:pt>
                <c:pt idx="88">
                  <c:v>-206.5</c:v>
                </c:pt>
                <c:pt idx="89">
                  <c:v>-201</c:v>
                </c:pt>
                <c:pt idx="90">
                  <c:v>-196</c:v>
                </c:pt>
                <c:pt idx="91">
                  <c:v>-106.5</c:v>
                </c:pt>
                <c:pt idx="92">
                  <c:v>-13</c:v>
                </c:pt>
                <c:pt idx="93">
                  <c:v>-9.5</c:v>
                </c:pt>
                <c:pt idx="94">
                  <c:v>-0.5</c:v>
                </c:pt>
                <c:pt idx="95">
                  <c:v>0</c:v>
                </c:pt>
                <c:pt idx="96">
                  <c:v>91.5</c:v>
                </c:pt>
                <c:pt idx="97">
                  <c:v>96.5</c:v>
                </c:pt>
                <c:pt idx="98">
                  <c:v>105</c:v>
                </c:pt>
                <c:pt idx="99">
                  <c:v>105.5</c:v>
                </c:pt>
                <c:pt idx="100">
                  <c:v>108.5</c:v>
                </c:pt>
                <c:pt idx="101">
                  <c:v>186.5</c:v>
                </c:pt>
                <c:pt idx="102">
                  <c:v>189.5</c:v>
                </c:pt>
                <c:pt idx="103">
                  <c:v>189.5</c:v>
                </c:pt>
                <c:pt idx="104">
                  <c:v>189.5</c:v>
                </c:pt>
                <c:pt idx="105">
                  <c:v>201</c:v>
                </c:pt>
                <c:pt idx="106">
                  <c:v>209.5</c:v>
                </c:pt>
                <c:pt idx="107">
                  <c:v>295</c:v>
                </c:pt>
                <c:pt idx="108">
                  <c:v>295</c:v>
                </c:pt>
                <c:pt idx="109">
                  <c:v>307.5</c:v>
                </c:pt>
                <c:pt idx="110">
                  <c:v>413.5</c:v>
                </c:pt>
                <c:pt idx="111">
                  <c:v>413.5</c:v>
                </c:pt>
                <c:pt idx="112">
                  <c:v>512</c:v>
                </c:pt>
                <c:pt idx="113">
                  <c:v>514.5</c:v>
                </c:pt>
                <c:pt idx="114">
                  <c:v>777</c:v>
                </c:pt>
                <c:pt idx="115">
                  <c:v>781.5</c:v>
                </c:pt>
                <c:pt idx="116">
                  <c:v>801</c:v>
                </c:pt>
                <c:pt idx="117">
                  <c:v>897</c:v>
                </c:pt>
                <c:pt idx="118">
                  <c:v>989</c:v>
                </c:pt>
                <c:pt idx="119">
                  <c:v>1013.5</c:v>
                </c:pt>
                <c:pt idx="120">
                  <c:v>1083</c:v>
                </c:pt>
                <c:pt idx="121">
                  <c:v>1092.5</c:v>
                </c:pt>
                <c:pt idx="122">
                  <c:v>1110</c:v>
                </c:pt>
                <c:pt idx="123">
                  <c:v>1112.5</c:v>
                </c:pt>
                <c:pt idx="124">
                  <c:v>1219.5</c:v>
                </c:pt>
                <c:pt idx="125">
                  <c:v>1220.5</c:v>
                </c:pt>
                <c:pt idx="126">
                  <c:v>1222</c:v>
                </c:pt>
                <c:pt idx="127">
                  <c:v>1232</c:v>
                </c:pt>
                <c:pt idx="128">
                  <c:v>1325.5</c:v>
                </c:pt>
                <c:pt idx="129">
                  <c:v>1518</c:v>
                </c:pt>
                <c:pt idx="130">
                  <c:v>1734.5</c:v>
                </c:pt>
                <c:pt idx="131">
                  <c:v>1940</c:v>
                </c:pt>
                <c:pt idx="132">
                  <c:v>1949</c:v>
                </c:pt>
                <c:pt idx="133">
                  <c:v>1954.5</c:v>
                </c:pt>
                <c:pt idx="134">
                  <c:v>2330</c:v>
                </c:pt>
                <c:pt idx="135">
                  <c:v>2337.5</c:v>
                </c:pt>
                <c:pt idx="136">
                  <c:v>2338</c:v>
                </c:pt>
                <c:pt idx="137">
                  <c:v>2342</c:v>
                </c:pt>
                <c:pt idx="138">
                  <c:v>2537</c:v>
                </c:pt>
                <c:pt idx="139">
                  <c:v>2538</c:v>
                </c:pt>
                <c:pt idx="140">
                  <c:v>2550</c:v>
                </c:pt>
                <c:pt idx="141">
                  <c:v>2744</c:v>
                </c:pt>
                <c:pt idx="142">
                  <c:v>2749.5</c:v>
                </c:pt>
                <c:pt idx="143">
                  <c:v>2823</c:v>
                </c:pt>
                <c:pt idx="144">
                  <c:v>2939</c:v>
                </c:pt>
                <c:pt idx="145">
                  <c:v>2950.5</c:v>
                </c:pt>
                <c:pt idx="146">
                  <c:v>3040</c:v>
                </c:pt>
                <c:pt idx="147">
                  <c:v>3157.5</c:v>
                </c:pt>
                <c:pt idx="148">
                  <c:v>3340</c:v>
                </c:pt>
                <c:pt idx="149">
                  <c:v>3341.5</c:v>
                </c:pt>
                <c:pt idx="150">
                  <c:v>3363</c:v>
                </c:pt>
                <c:pt idx="151">
                  <c:v>3448.5</c:v>
                </c:pt>
                <c:pt idx="152">
                  <c:v>3554.5</c:v>
                </c:pt>
                <c:pt idx="153">
                  <c:v>3566.5</c:v>
                </c:pt>
                <c:pt idx="154">
                  <c:v>3570</c:v>
                </c:pt>
                <c:pt idx="155">
                  <c:v>3649</c:v>
                </c:pt>
                <c:pt idx="156">
                  <c:v>3664</c:v>
                </c:pt>
                <c:pt idx="157">
                  <c:v>3739.5</c:v>
                </c:pt>
                <c:pt idx="158">
                  <c:v>3748</c:v>
                </c:pt>
                <c:pt idx="159">
                  <c:v>3765</c:v>
                </c:pt>
                <c:pt idx="160">
                  <c:v>3845.5</c:v>
                </c:pt>
                <c:pt idx="161">
                  <c:v>3862.5</c:v>
                </c:pt>
                <c:pt idx="162">
                  <c:v>3867.5</c:v>
                </c:pt>
                <c:pt idx="163">
                  <c:v>3965</c:v>
                </c:pt>
                <c:pt idx="164">
                  <c:v>3968.5</c:v>
                </c:pt>
                <c:pt idx="165">
                  <c:v>4047.5</c:v>
                </c:pt>
                <c:pt idx="166">
                  <c:v>4056</c:v>
                </c:pt>
                <c:pt idx="167">
                  <c:v>4066</c:v>
                </c:pt>
                <c:pt idx="168">
                  <c:v>4066</c:v>
                </c:pt>
                <c:pt idx="169">
                  <c:v>4071</c:v>
                </c:pt>
                <c:pt idx="170">
                  <c:v>4281.5</c:v>
                </c:pt>
                <c:pt idx="171">
                  <c:v>4281.5</c:v>
                </c:pt>
                <c:pt idx="172">
                  <c:v>4577.5</c:v>
                </c:pt>
                <c:pt idx="173">
                  <c:v>4579</c:v>
                </c:pt>
                <c:pt idx="174">
                  <c:v>4686.5</c:v>
                </c:pt>
                <c:pt idx="175">
                  <c:v>4759</c:v>
                </c:pt>
                <c:pt idx="176">
                  <c:v>4784.5</c:v>
                </c:pt>
                <c:pt idx="177">
                  <c:v>4865</c:v>
                </c:pt>
                <c:pt idx="178">
                  <c:v>4872.5</c:v>
                </c:pt>
                <c:pt idx="179">
                  <c:v>4872.5</c:v>
                </c:pt>
                <c:pt idx="180">
                  <c:v>4874</c:v>
                </c:pt>
                <c:pt idx="181">
                  <c:v>4874</c:v>
                </c:pt>
                <c:pt idx="182">
                  <c:v>4874</c:v>
                </c:pt>
                <c:pt idx="183">
                  <c:v>4874</c:v>
                </c:pt>
                <c:pt idx="184">
                  <c:v>4874</c:v>
                </c:pt>
                <c:pt idx="185">
                  <c:v>4879</c:v>
                </c:pt>
                <c:pt idx="186">
                  <c:v>4879</c:v>
                </c:pt>
                <c:pt idx="187">
                  <c:v>4879</c:v>
                </c:pt>
                <c:pt idx="188">
                  <c:v>4879</c:v>
                </c:pt>
                <c:pt idx="189">
                  <c:v>4879.5</c:v>
                </c:pt>
                <c:pt idx="190">
                  <c:v>4882.5</c:v>
                </c:pt>
                <c:pt idx="191">
                  <c:v>4882.5</c:v>
                </c:pt>
                <c:pt idx="192">
                  <c:v>4895</c:v>
                </c:pt>
                <c:pt idx="193">
                  <c:v>4974.5</c:v>
                </c:pt>
                <c:pt idx="194">
                  <c:v>4980</c:v>
                </c:pt>
                <c:pt idx="195">
                  <c:v>4985</c:v>
                </c:pt>
                <c:pt idx="196">
                  <c:v>4985</c:v>
                </c:pt>
                <c:pt idx="197">
                  <c:v>4990.5</c:v>
                </c:pt>
                <c:pt idx="198">
                  <c:v>5097</c:v>
                </c:pt>
                <c:pt idx="199">
                  <c:v>5082</c:v>
                </c:pt>
                <c:pt idx="200">
                  <c:v>5107</c:v>
                </c:pt>
              </c:numCache>
            </c:numRef>
          </c:xVal>
          <c:yVal>
            <c:numRef>
              <c:f>Active!$P$21:$P$915</c:f>
              <c:numCache>
                <c:formatCode>General</c:formatCode>
                <c:ptCount val="895"/>
                <c:pt idx="0">
                  <c:v>1.4272867630841797</c:v>
                </c:pt>
                <c:pt idx="1">
                  <c:v>1.4137226164949275</c:v>
                </c:pt>
                <c:pt idx="2">
                  <c:v>1.3611923760674596</c:v>
                </c:pt>
                <c:pt idx="3">
                  <c:v>1.3611101691184337</c:v>
                </c:pt>
                <c:pt idx="4">
                  <c:v>1.3445865723642536</c:v>
                </c:pt>
                <c:pt idx="5">
                  <c:v>1.3300359423866921</c:v>
                </c:pt>
                <c:pt idx="6">
                  <c:v>1.2944403334585333</c:v>
                </c:pt>
                <c:pt idx="7">
                  <c:v>1.2943581265095074</c:v>
                </c:pt>
                <c:pt idx="8">
                  <c:v>1.2770124602650696</c:v>
                </c:pt>
                <c:pt idx="9">
                  <c:v>1.2769302533160438</c:v>
                </c:pt>
                <c:pt idx="10">
                  <c:v>1.2432254042154778</c:v>
                </c:pt>
                <c:pt idx="11">
                  <c:v>1.2128088330759423</c:v>
                </c:pt>
                <c:pt idx="12">
                  <c:v>1.0268567143796477</c:v>
                </c:pt>
                <c:pt idx="13">
                  <c:v>1.0251303684501065</c:v>
                </c:pt>
                <c:pt idx="14">
                  <c:v>1.024226092010823</c:v>
                </c:pt>
                <c:pt idx="15">
                  <c:v>0.98114965072131888</c:v>
                </c:pt>
                <c:pt idx="16">
                  <c:v>0.97950551174080347</c:v>
                </c:pt>
                <c:pt idx="17">
                  <c:v>0.97876564919957154</c:v>
                </c:pt>
                <c:pt idx="18">
                  <c:v>0.97868344225054571</c:v>
                </c:pt>
                <c:pt idx="19">
                  <c:v>0.97753254496418496</c:v>
                </c:pt>
                <c:pt idx="20">
                  <c:v>0.97588840598366955</c:v>
                </c:pt>
                <c:pt idx="21">
                  <c:v>0.97481971564633452</c:v>
                </c:pt>
                <c:pt idx="22">
                  <c:v>0.96651681379473164</c:v>
                </c:pt>
                <c:pt idx="23">
                  <c:v>0.96487267481421612</c:v>
                </c:pt>
                <c:pt idx="24">
                  <c:v>0.96462605396713885</c:v>
                </c:pt>
                <c:pt idx="25">
                  <c:v>0.96454384701811313</c:v>
                </c:pt>
                <c:pt idx="26">
                  <c:v>0.95854273973923176</c:v>
                </c:pt>
                <c:pt idx="27">
                  <c:v>0.92894823808995408</c:v>
                </c:pt>
                <c:pt idx="28">
                  <c:v>0.92886603114092836</c:v>
                </c:pt>
                <c:pt idx="29">
                  <c:v>0.88135041460403252</c:v>
                </c:pt>
                <c:pt idx="30">
                  <c:v>0.87576034207028008</c:v>
                </c:pt>
                <c:pt idx="31">
                  <c:v>0.87551372122320281</c:v>
                </c:pt>
                <c:pt idx="32">
                  <c:v>0.87469165173294505</c:v>
                </c:pt>
                <c:pt idx="33">
                  <c:v>0.87296530580340381</c:v>
                </c:pt>
                <c:pt idx="34">
                  <c:v>0.86441578310472367</c:v>
                </c:pt>
                <c:pt idx="35">
                  <c:v>0.86392254141056901</c:v>
                </c:pt>
                <c:pt idx="36">
                  <c:v>0.86005881480635771</c:v>
                </c:pt>
                <c:pt idx="37">
                  <c:v>0.85997660785733199</c:v>
                </c:pt>
                <c:pt idx="38">
                  <c:v>0.85726377853948155</c:v>
                </c:pt>
                <c:pt idx="39">
                  <c:v>0.85718157159045572</c:v>
                </c:pt>
                <c:pt idx="40">
                  <c:v>0.82709382824702349</c:v>
                </c:pt>
                <c:pt idx="41">
                  <c:v>0.8268472073999461</c:v>
                </c:pt>
                <c:pt idx="42">
                  <c:v>0.82462761977625032</c:v>
                </c:pt>
                <c:pt idx="43">
                  <c:v>0.82438099892917305</c:v>
                </c:pt>
                <c:pt idx="44">
                  <c:v>0.82347672248988957</c:v>
                </c:pt>
                <c:pt idx="45">
                  <c:v>0.80687091878668371</c:v>
                </c:pt>
                <c:pt idx="46">
                  <c:v>0.79478649727989537</c:v>
                </c:pt>
                <c:pt idx="47">
                  <c:v>0.79149821931886444</c:v>
                </c:pt>
                <c:pt idx="48">
                  <c:v>0.79034732203250369</c:v>
                </c:pt>
                <c:pt idx="49">
                  <c:v>0.77678317544325137</c:v>
                </c:pt>
                <c:pt idx="50">
                  <c:v>0.77678317544325137</c:v>
                </c:pt>
                <c:pt idx="51">
                  <c:v>0.77571448510591645</c:v>
                </c:pt>
                <c:pt idx="52">
                  <c:v>0.77456358781955559</c:v>
                </c:pt>
                <c:pt idx="53">
                  <c:v>0.75910868140271059</c:v>
                </c:pt>
                <c:pt idx="54">
                  <c:v>0.75902647445368487</c:v>
                </c:pt>
                <c:pt idx="55">
                  <c:v>0.75828661191245283</c:v>
                </c:pt>
                <c:pt idx="56">
                  <c:v>0.75656026598291171</c:v>
                </c:pt>
                <c:pt idx="57">
                  <c:v>0.75631364513583432</c:v>
                </c:pt>
                <c:pt idx="58">
                  <c:v>0.75434067835921581</c:v>
                </c:pt>
                <c:pt idx="59">
                  <c:v>0.73995446227970585</c:v>
                </c:pt>
                <c:pt idx="60">
                  <c:v>0.72729459212973713</c:v>
                </c:pt>
                <c:pt idx="61">
                  <c:v>0.72532162535311862</c:v>
                </c:pt>
                <c:pt idx="62">
                  <c:v>0.71323720384633016</c:v>
                </c:pt>
                <c:pt idx="63">
                  <c:v>0.47919401996995925</c:v>
                </c:pt>
                <c:pt idx="64">
                  <c:v>0.47754988098944384</c:v>
                </c:pt>
                <c:pt idx="65">
                  <c:v>0.47590574200892843</c:v>
                </c:pt>
                <c:pt idx="66">
                  <c:v>0.47500146556964495</c:v>
                </c:pt>
                <c:pt idx="67">
                  <c:v>0.47475484472256757</c:v>
                </c:pt>
                <c:pt idx="68">
                  <c:v>0.45847786881546493</c:v>
                </c:pt>
                <c:pt idx="69">
                  <c:v>0.45625828119176909</c:v>
                </c:pt>
                <c:pt idx="70">
                  <c:v>0.44072116782589832</c:v>
                </c:pt>
                <c:pt idx="71">
                  <c:v>0.35991173693356515</c:v>
                </c:pt>
                <c:pt idx="72">
                  <c:v>0.35982952998453932</c:v>
                </c:pt>
                <c:pt idx="73">
                  <c:v>0.35925408134135894</c:v>
                </c:pt>
                <c:pt idx="74">
                  <c:v>0.35900746049428162</c:v>
                </c:pt>
                <c:pt idx="75">
                  <c:v>0.35867863269817857</c:v>
                </c:pt>
                <c:pt idx="76">
                  <c:v>0.35810318405499814</c:v>
                </c:pt>
                <c:pt idx="77">
                  <c:v>0.32423392105638038</c:v>
                </c:pt>
                <c:pt idx="78">
                  <c:v>0.30655942701583955</c:v>
                </c:pt>
                <c:pt idx="79">
                  <c:v>0.30655942701583955</c:v>
                </c:pt>
                <c:pt idx="80">
                  <c:v>0.30540852972947874</c:v>
                </c:pt>
                <c:pt idx="81">
                  <c:v>0.30540852972947874</c:v>
                </c:pt>
                <c:pt idx="82">
                  <c:v>0.28978920941458219</c:v>
                </c:pt>
                <c:pt idx="83">
                  <c:v>0.28872051907724716</c:v>
                </c:pt>
                <c:pt idx="84">
                  <c:v>0.25813953403966022</c:v>
                </c:pt>
                <c:pt idx="85">
                  <c:v>0.25657760200817059</c:v>
                </c:pt>
                <c:pt idx="86">
                  <c:v>0.25649539505914482</c:v>
                </c:pt>
                <c:pt idx="87">
                  <c:v>0.25583773946693866</c:v>
                </c:pt>
                <c:pt idx="88">
                  <c:v>0.25567332556888711</c:v>
                </c:pt>
                <c:pt idx="89">
                  <c:v>0.25476904912960363</c:v>
                </c:pt>
                <c:pt idx="90">
                  <c:v>0.25394697963934593</c:v>
                </c:pt>
                <c:pt idx="91">
                  <c:v>0.23923193576373283</c:v>
                </c:pt>
                <c:pt idx="92">
                  <c:v>0.22385923629591362</c:v>
                </c:pt>
                <c:pt idx="93">
                  <c:v>0.22328378765273321</c:v>
                </c:pt>
                <c:pt idx="94">
                  <c:v>0.22180406257026933</c:v>
                </c:pt>
                <c:pt idx="95">
                  <c:v>0.22172185562124355</c:v>
                </c:pt>
                <c:pt idx="96">
                  <c:v>0.20667798394952741</c:v>
                </c:pt>
                <c:pt idx="97">
                  <c:v>0.20585591445926968</c:v>
                </c:pt>
                <c:pt idx="98">
                  <c:v>0.20445839632583157</c:v>
                </c:pt>
                <c:pt idx="99">
                  <c:v>0.20437618937680579</c:v>
                </c:pt>
                <c:pt idx="100">
                  <c:v>0.20388294768265119</c:v>
                </c:pt>
                <c:pt idx="101">
                  <c:v>0.19105866363463087</c:v>
                </c:pt>
                <c:pt idx="102">
                  <c:v>0.19056542194047624</c:v>
                </c:pt>
                <c:pt idx="103">
                  <c:v>0.19056542194047624</c:v>
                </c:pt>
                <c:pt idx="104">
                  <c:v>0.19056542194047624</c:v>
                </c:pt>
                <c:pt idx="105">
                  <c:v>0.18867466211288347</c:v>
                </c:pt>
                <c:pt idx="106">
                  <c:v>0.18727714397944539</c:v>
                </c:pt>
                <c:pt idx="107">
                  <c:v>0.17321975569603848</c:v>
                </c:pt>
                <c:pt idx="108">
                  <c:v>0.17321975569603848</c:v>
                </c:pt>
                <c:pt idx="109">
                  <c:v>0.17116458197039419</c:v>
                </c:pt>
                <c:pt idx="110">
                  <c:v>0.15373670877693069</c:v>
                </c:pt>
                <c:pt idx="111">
                  <c:v>0.15373670877693069</c:v>
                </c:pt>
                <c:pt idx="112">
                  <c:v>0.13754193981885374</c:v>
                </c:pt>
                <c:pt idx="113">
                  <c:v>0.13713090507372488</c:v>
                </c:pt>
                <c:pt idx="114">
                  <c:v>9.3972256835194945E-2</c:v>
                </c:pt>
                <c:pt idx="115">
                  <c:v>9.3232394293963017E-2</c:v>
                </c:pt>
                <c:pt idx="116">
                  <c:v>9.0026323281957921E-2</c:v>
                </c:pt>
                <c:pt idx="117">
                  <c:v>7.4242589069009823E-2</c:v>
                </c:pt>
                <c:pt idx="118">
                  <c:v>5.9116510448267906E-2</c:v>
                </c:pt>
                <c:pt idx="119">
                  <c:v>5.5088369946005106E-2</c:v>
                </c:pt>
                <c:pt idx="120">
                  <c:v>4.3661604031422913E-2</c:v>
                </c:pt>
                <c:pt idx="121">
                  <c:v>4.2099671999933252E-2</c:v>
                </c:pt>
                <c:pt idx="122">
                  <c:v>3.922242878403126E-2</c:v>
                </c:pt>
                <c:pt idx="123">
                  <c:v>3.8811394038902408E-2</c:v>
                </c:pt>
                <c:pt idx="124">
                  <c:v>2.1219106947387351E-2</c:v>
                </c:pt>
                <c:pt idx="125">
                  <c:v>2.1054693049335799E-2</c:v>
                </c:pt>
                <c:pt idx="126">
                  <c:v>2.0808072202258499E-2</c:v>
                </c:pt>
                <c:pt idx="127">
                  <c:v>1.9163933221743062E-2</c:v>
                </c:pt>
                <c:pt idx="128">
                  <c:v>3.7912337539238172E-3</c:v>
                </c:pt>
                <c:pt idx="129">
                  <c:v>-2.7858441620998126E-2</c:v>
                </c:pt>
                <c:pt idx="130">
                  <c:v>-6.3454050549157121E-2</c:v>
                </c:pt>
                <c:pt idx="131">
                  <c:v>-9.72411065987491E-2</c:v>
                </c:pt>
                <c:pt idx="132">
                  <c:v>-9.8720831681213012E-2</c:v>
                </c:pt>
                <c:pt idx="133">
                  <c:v>-9.9625108120496492E-2</c:v>
                </c:pt>
                <c:pt idx="134">
                  <c:v>-0.16136252683885074</c:v>
                </c:pt>
                <c:pt idx="135">
                  <c:v>-0.16259563107423727</c:v>
                </c:pt>
                <c:pt idx="136">
                  <c:v>-0.16267783802326305</c:v>
                </c:pt>
                <c:pt idx="137">
                  <c:v>-0.16333549361546926</c:v>
                </c:pt>
                <c:pt idx="138">
                  <c:v>-0.19539620373552005</c:v>
                </c:pt>
                <c:pt idx="139">
                  <c:v>-0.1955606176335716</c:v>
                </c:pt>
                <c:pt idx="140">
                  <c:v>-0.19753358441019012</c:v>
                </c:pt>
                <c:pt idx="141">
                  <c:v>-0.22942988063218936</c:v>
                </c:pt>
                <c:pt idx="142">
                  <c:v>-0.23033415707147284</c:v>
                </c:pt>
                <c:pt idx="143">
                  <c:v>-0.24241857857826124</c:v>
                </c:pt>
                <c:pt idx="144">
                  <c:v>-0.26149059075224013</c:v>
                </c:pt>
                <c:pt idx="145">
                  <c:v>-0.26338135057983292</c:v>
                </c:pt>
                <c:pt idx="146">
                  <c:v>-0.27809639445544598</c:v>
                </c:pt>
                <c:pt idx="147">
                  <c:v>-0.29741502747650217</c:v>
                </c:pt>
                <c:pt idx="148">
                  <c:v>-0.32742056387090868</c:v>
                </c:pt>
                <c:pt idx="149">
                  <c:v>-0.32766718471798606</c:v>
                </c:pt>
                <c:pt idx="150">
                  <c:v>-0.33120208352609426</c:v>
                </c:pt>
                <c:pt idx="151">
                  <c:v>-0.34525947180950112</c:v>
                </c:pt>
                <c:pt idx="152">
                  <c:v>-0.36268734500296462</c:v>
                </c:pt>
                <c:pt idx="153">
                  <c:v>-0.36466031177958314</c:v>
                </c:pt>
                <c:pt idx="154">
                  <c:v>-0.36523576042276351</c:v>
                </c:pt>
                <c:pt idx="155">
                  <c:v>-0.37822445836883545</c:v>
                </c:pt>
                <c:pt idx="156">
                  <c:v>-0.3806906668396085</c:v>
                </c:pt>
                <c:pt idx="157">
                  <c:v>-0.39310391614249995</c:v>
                </c:pt>
                <c:pt idx="158">
                  <c:v>-0.39450143427593809</c:v>
                </c:pt>
                <c:pt idx="159">
                  <c:v>-0.39729647054281436</c:v>
                </c:pt>
                <c:pt idx="160">
                  <c:v>-0.41053178933596357</c:v>
                </c:pt>
                <c:pt idx="161">
                  <c:v>-0.41332682560283973</c:v>
                </c:pt>
                <c:pt idx="162">
                  <c:v>-0.41414889509309749</c:v>
                </c:pt>
                <c:pt idx="163">
                  <c:v>-0.43017925015312286</c:v>
                </c:pt>
                <c:pt idx="164">
                  <c:v>-0.43075469879630324</c:v>
                </c:pt>
                <c:pt idx="165">
                  <c:v>-0.44374339674237517</c:v>
                </c:pt>
                <c:pt idx="166">
                  <c:v>-0.4451409148758132</c:v>
                </c:pt>
                <c:pt idx="167">
                  <c:v>-0.44678505385632872</c:v>
                </c:pt>
                <c:pt idx="168">
                  <c:v>-0.44678505385632872</c:v>
                </c:pt>
                <c:pt idx="169">
                  <c:v>-0.44760712334658637</c:v>
                </c:pt>
                <c:pt idx="170">
                  <c:v>-0.48221624888643611</c:v>
                </c:pt>
                <c:pt idx="171">
                  <c:v>-0.48221624888643611</c:v>
                </c:pt>
                <c:pt idx="172">
                  <c:v>-0.5308827627096927</c:v>
                </c:pt>
                <c:pt idx="173">
                  <c:v>-0.53112938355676997</c:v>
                </c:pt>
                <c:pt idx="174">
                  <c:v>-0.54880387759731086</c:v>
                </c:pt>
                <c:pt idx="175">
                  <c:v>-0.56072388520604766</c:v>
                </c:pt>
                <c:pt idx="176">
                  <c:v>-0.56491643960636206</c:v>
                </c:pt>
                <c:pt idx="177">
                  <c:v>-0.57815175839951116</c:v>
                </c:pt>
                <c:pt idx="178">
                  <c:v>-0.57938486263489775</c:v>
                </c:pt>
                <c:pt idx="179">
                  <c:v>-0.57938486263489775</c:v>
                </c:pt>
                <c:pt idx="180">
                  <c:v>-0.57963148348197513</c:v>
                </c:pt>
                <c:pt idx="181">
                  <c:v>-0.57963148348197513</c:v>
                </c:pt>
                <c:pt idx="182">
                  <c:v>-0.57963148348197513</c:v>
                </c:pt>
                <c:pt idx="183">
                  <c:v>-0.57963148348197513</c:v>
                </c:pt>
                <c:pt idx="184">
                  <c:v>-0.57963148348197513</c:v>
                </c:pt>
                <c:pt idx="185">
                  <c:v>-0.58045355297223278</c:v>
                </c:pt>
                <c:pt idx="186">
                  <c:v>-0.58045355297223278</c:v>
                </c:pt>
                <c:pt idx="187">
                  <c:v>-0.58045355297223278</c:v>
                </c:pt>
                <c:pt idx="188">
                  <c:v>-0.58045355297223278</c:v>
                </c:pt>
                <c:pt idx="189">
                  <c:v>-0.58053575992125861</c:v>
                </c:pt>
                <c:pt idx="190">
                  <c:v>-0.58102900161541315</c:v>
                </c:pt>
                <c:pt idx="191">
                  <c:v>-0.58102900161541315</c:v>
                </c:pt>
                <c:pt idx="192">
                  <c:v>-0.5830841753410575</c:v>
                </c:pt>
                <c:pt idx="193">
                  <c:v>-0.59615508023615515</c:v>
                </c:pt>
                <c:pt idx="194">
                  <c:v>-0.59705935667543863</c:v>
                </c:pt>
                <c:pt idx="195">
                  <c:v>-0.59788142616569628</c:v>
                </c:pt>
                <c:pt idx="196">
                  <c:v>-0.59788142616569628</c:v>
                </c:pt>
                <c:pt idx="197">
                  <c:v>-0.59878570260497976</c:v>
                </c:pt>
                <c:pt idx="198">
                  <c:v>-0.6162957827474691</c:v>
                </c:pt>
                <c:pt idx="199">
                  <c:v>-0.61382957427669593</c:v>
                </c:pt>
                <c:pt idx="200">
                  <c:v>-0.61793992172798451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DEE-4C42-8A83-AC2D202C80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965160"/>
        <c:axId val="1"/>
      </c:scatterChart>
      <c:valAx>
        <c:axId val="4459651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040859178316989"/>
              <c:y val="0.838905775075987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7142857142857141E-2"/>
              <c:y val="0.370820668693009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596516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836738979056189"/>
          <c:y val="0.92097264437689974"/>
          <c:w val="0.33061267341582301"/>
          <c:h val="6.079027355623101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419099</xdr:colOff>
      <xdr:row>0</xdr:row>
      <xdr:rowOff>0</xdr:rowOff>
    </xdr:from>
    <xdr:to>
      <xdr:col>18</xdr:col>
      <xdr:colOff>466725</xdr:colOff>
      <xdr:row>18</xdr:row>
      <xdr:rowOff>47625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8249549-EEB1-179C-7EA4-B364DDFCC1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66675</xdr:rowOff>
    </xdr:from>
    <xdr:to>
      <xdr:col>11</xdr:col>
      <xdr:colOff>571500</xdr:colOff>
      <xdr:row>19</xdr:row>
      <xdr:rowOff>38100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519BDEE1-74BB-F602-B7C6-46E92D7AFC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190499</xdr:colOff>
      <xdr:row>19</xdr:row>
      <xdr:rowOff>76200</xdr:rowOff>
    </xdr:from>
    <xdr:to>
      <xdr:col>11</xdr:col>
      <xdr:colOff>600074</xdr:colOff>
      <xdr:row>38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25C0A80-98FA-7ED2-AA31-7A77E5D671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://cdsbib.u-strasbg.fr/cgi-bin/cdsbib?1990RMxAA..21..381G" TargetMode="External"/><Relationship Id="rId7" Type="http://schemas.openxmlformats.org/officeDocument/2006/relationships/hyperlink" Target="http://vsolj.cetus-net.org/bulletin.html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vsolj.cetus-net.org/bulletin.html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s://www.aavso.org/ejaavso" TargetMode="External"/><Relationship Id="rId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onkoly.hu/cgi-bin/IBVS?5745" TargetMode="External"/><Relationship Id="rId13" Type="http://schemas.openxmlformats.org/officeDocument/2006/relationships/hyperlink" Target="http://www.aavso.org/sites/default/files/jaavso/v36n2/171.pdf" TargetMode="External"/><Relationship Id="rId18" Type="http://schemas.openxmlformats.org/officeDocument/2006/relationships/hyperlink" Target="http://www.konkoly.hu/cgi-bin/IBVS?5960" TargetMode="External"/><Relationship Id="rId3" Type="http://schemas.openxmlformats.org/officeDocument/2006/relationships/hyperlink" Target="http://www.bav-astro.de/sfs/BAVM_link.php?BAVMnr=28" TargetMode="External"/><Relationship Id="rId21" Type="http://schemas.openxmlformats.org/officeDocument/2006/relationships/hyperlink" Target="http://www.konkoly.hu/cgi-bin/IBVS?6029" TargetMode="External"/><Relationship Id="rId7" Type="http://schemas.openxmlformats.org/officeDocument/2006/relationships/hyperlink" Target="http://www.konkoly.hu/cgi-bin/IBVS?2415" TargetMode="External"/><Relationship Id="rId12" Type="http://schemas.openxmlformats.org/officeDocument/2006/relationships/hyperlink" Target="http://vsolj.cetus-net.org/no44.pdf" TargetMode="External"/><Relationship Id="rId17" Type="http://schemas.openxmlformats.org/officeDocument/2006/relationships/hyperlink" Target="http://www.aavso.org/sites/default/files/jaavso/v37n1/44.pdf" TargetMode="External"/><Relationship Id="rId2" Type="http://schemas.openxmlformats.org/officeDocument/2006/relationships/hyperlink" Target="http://www.bav-astro.de/sfs/BAVM_link.php?BAVMnr=23" TargetMode="External"/><Relationship Id="rId16" Type="http://schemas.openxmlformats.org/officeDocument/2006/relationships/hyperlink" Target="http://www.aavso.org/sites/default/files/jaavso/v37n1/44.pdf" TargetMode="External"/><Relationship Id="rId20" Type="http://schemas.openxmlformats.org/officeDocument/2006/relationships/hyperlink" Target="http://www.konkoly.hu/cgi-bin/IBVS?6029" TargetMode="External"/><Relationship Id="rId1" Type="http://schemas.openxmlformats.org/officeDocument/2006/relationships/hyperlink" Target="http://www.konkoly.hu/cgi-bin/IBVS?102" TargetMode="External"/><Relationship Id="rId6" Type="http://schemas.openxmlformats.org/officeDocument/2006/relationships/hyperlink" Target="http://www.konkoly.hu/cgi-bin/IBVS?2415" TargetMode="External"/><Relationship Id="rId11" Type="http://schemas.openxmlformats.org/officeDocument/2006/relationships/hyperlink" Target="http://vsolj.cetus-net.org/no44.pdf" TargetMode="External"/><Relationship Id="rId24" Type="http://schemas.openxmlformats.org/officeDocument/2006/relationships/hyperlink" Target="http://var.astro.cz/oejv/issues/oejv0160.pdf" TargetMode="External"/><Relationship Id="rId5" Type="http://schemas.openxmlformats.org/officeDocument/2006/relationships/hyperlink" Target="http://www.konkoly.hu/cgi-bin/IBVS?2415" TargetMode="External"/><Relationship Id="rId15" Type="http://schemas.openxmlformats.org/officeDocument/2006/relationships/hyperlink" Target="http://www.aavso.org/sites/default/files/jaavso/v36n2/186.pdf" TargetMode="External"/><Relationship Id="rId23" Type="http://schemas.openxmlformats.org/officeDocument/2006/relationships/hyperlink" Target="http://www.konkoly.hu/cgi-bin/IBVS?6042" TargetMode="External"/><Relationship Id="rId10" Type="http://schemas.openxmlformats.org/officeDocument/2006/relationships/hyperlink" Target="http://www.konkoly.hu/cgi-bin/IBVS?5067" TargetMode="External"/><Relationship Id="rId19" Type="http://schemas.openxmlformats.org/officeDocument/2006/relationships/hyperlink" Target="http://www.konkoly.hu/cgi-bin/IBVS?5992" TargetMode="External"/><Relationship Id="rId4" Type="http://schemas.openxmlformats.org/officeDocument/2006/relationships/hyperlink" Target="http://www.konkoly.hu/cgi-bin/IBVS?1502" TargetMode="External"/><Relationship Id="rId9" Type="http://schemas.openxmlformats.org/officeDocument/2006/relationships/hyperlink" Target="http://www.konkoly.hu/cgi-bin/IBVS?4597" TargetMode="External"/><Relationship Id="rId14" Type="http://schemas.openxmlformats.org/officeDocument/2006/relationships/hyperlink" Target="http://www.aavso.org/sites/default/files/jaavso/v36n2/186.pdf" TargetMode="External"/><Relationship Id="rId22" Type="http://schemas.openxmlformats.org/officeDocument/2006/relationships/hyperlink" Target="http://www.konkoly.hu/cgi-bin/IBVS?60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57"/>
  <sheetViews>
    <sheetView tabSelected="1" workbookViewId="0">
      <pane xSplit="13" ySplit="22" topLeftCell="N206" activePane="bottomRight" state="frozen"/>
      <selection pane="topRight" activeCell="N1" sqref="N1"/>
      <selection pane="bottomLeft" activeCell="A23" sqref="A23"/>
      <selection pane="bottomRight" activeCell="E8" sqref="E8"/>
    </sheetView>
  </sheetViews>
  <sheetFormatPr defaultColWidth="10.28515625" defaultRowHeight="12.75" x14ac:dyDescent="0.2"/>
  <cols>
    <col min="1" max="1" width="16.28515625" customWidth="1"/>
    <col min="2" max="2" width="5.140625" customWidth="1"/>
    <col min="3" max="3" width="14" customWidth="1"/>
    <col min="4" max="4" width="9.42578125" customWidth="1"/>
    <col min="5" max="5" width="17.28515625" customWidth="1"/>
    <col min="6" max="6" width="9.140625" customWidth="1"/>
    <col min="7" max="7" width="9" style="40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5" ht="20.25" x14ac:dyDescent="0.3">
      <c r="A1" s="1" t="s">
        <v>32</v>
      </c>
    </row>
    <row r="2" spans="1:5" ht="12.95" customHeight="1" x14ac:dyDescent="0.2">
      <c r="A2" t="s">
        <v>18</v>
      </c>
      <c r="B2" s="9" t="s">
        <v>33</v>
      </c>
    </row>
    <row r="3" spans="1:5" ht="12.95" customHeight="1" thickBot="1" x14ac:dyDescent="0.25"/>
    <row r="4" spans="1:5" ht="12.95" customHeight="1" thickTop="1" thickBot="1" x14ac:dyDescent="0.25">
      <c r="A4" s="6" t="s">
        <v>1</v>
      </c>
      <c r="C4" s="3">
        <v>41743.1947</v>
      </c>
      <c r="D4" s="4">
        <v>3.584749</v>
      </c>
    </row>
    <row r="5" spans="1:5" ht="12.95" customHeight="1" thickTop="1" x14ac:dyDescent="0.2">
      <c r="A5" s="26" t="s">
        <v>35</v>
      </c>
      <c r="B5" s="15"/>
      <c r="C5" s="21">
        <v>-9.5</v>
      </c>
      <c r="D5" s="15" t="s">
        <v>36</v>
      </c>
    </row>
    <row r="6" spans="1:5" ht="12.95" customHeight="1" x14ac:dyDescent="0.2">
      <c r="A6" s="6" t="s">
        <v>2</v>
      </c>
    </row>
    <row r="7" spans="1:5" ht="12.95" customHeight="1" x14ac:dyDescent="0.2">
      <c r="A7" t="s">
        <v>3</v>
      </c>
      <c r="C7">
        <f>+C4</f>
        <v>41743.1947</v>
      </c>
    </row>
    <row r="8" spans="1:5" ht="12.95" customHeight="1" x14ac:dyDescent="0.2">
      <c r="A8" t="s">
        <v>4</v>
      </c>
      <c r="C8">
        <f>+D4</f>
        <v>3.584749</v>
      </c>
    </row>
    <row r="9" spans="1:5" ht="12.95" customHeight="1" x14ac:dyDescent="0.2">
      <c r="A9" s="13" t="s">
        <v>29</v>
      </c>
      <c r="B9" s="13"/>
      <c r="C9" s="14">
        <v>30</v>
      </c>
      <c r="D9" s="14">
        <v>21</v>
      </c>
    </row>
    <row r="10" spans="1:5" ht="12.95" customHeight="1" thickBot="1" x14ac:dyDescent="0.25">
      <c r="A10" s="15"/>
      <c r="B10" s="15"/>
      <c r="C10" s="5" t="s">
        <v>20</v>
      </c>
      <c r="D10" s="5" t="s">
        <v>21</v>
      </c>
    </row>
    <row r="11" spans="1:5" ht="12.95" customHeight="1" x14ac:dyDescent="0.2">
      <c r="A11" s="15" t="s">
        <v>15</v>
      </c>
      <c r="B11" s="15"/>
      <c r="C11" s="16">
        <f ca="1">INTERCEPT(INDIRECT(C14):R$929,INDIRECT(C13):$F$929)</f>
        <v>4.6331123317374441E-2</v>
      </c>
      <c r="D11" s="16">
        <f ca="1">INTERCEPT(INDIRECT(D14):S$929,INDIRECT(D13):$F$929)</f>
        <v>0.22172185562124355</v>
      </c>
      <c r="E11" s="21">
        <v>1</v>
      </c>
    </row>
    <row r="12" spans="1:5" ht="12.95" customHeight="1" x14ac:dyDescent="0.2">
      <c r="A12" s="15" t="s">
        <v>16</v>
      </c>
      <c r="B12" s="15"/>
      <c r="C12" s="16">
        <f ca="1">SLOPE(INDIRECT(C14):R$929,INDIRECT(C13):$F$929)</f>
        <v>-5.1063798473043932E-5</v>
      </c>
      <c r="D12" s="16">
        <f ca="1">SLOPE(INDIRECT(D14):S$929,INDIRECT(D13):$F$929)</f>
        <v>-1.6441389805154261E-4</v>
      </c>
      <c r="E12" s="22">
        <f ca="1">NOW()+15018.5+$C$9/24</f>
        <v>60311.355160879626</v>
      </c>
    </row>
    <row r="13" spans="1:5" ht="12.95" customHeight="1" x14ac:dyDescent="0.2">
      <c r="A13" s="13" t="s">
        <v>30</v>
      </c>
      <c r="B13" s="13"/>
      <c r="C13" s="14" t="str">
        <f>"F"&amp;C9</f>
        <v>F30</v>
      </c>
      <c r="D13" s="14" t="str">
        <f>"F"&amp;D9</f>
        <v>F21</v>
      </c>
      <c r="E13" s="22">
        <f ca="1">ROUND(2*(E12-$C$7)/$C$8,0)/2+E11</f>
        <v>5181</v>
      </c>
    </row>
    <row r="14" spans="1:5" ht="12.95" customHeight="1" x14ac:dyDescent="0.2">
      <c r="A14" s="13" t="s">
        <v>31</v>
      </c>
      <c r="B14" s="13"/>
      <c r="C14" s="14" t="str">
        <f>"R"&amp;C9</f>
        <v>R30</v>
      </c>
      <c r="D14" s="14" t="str">
        <f>"S"&amp;D9</f>
        <v>S21</v>
      </c>
      <c r="E14" s="23">
        <f ca="1">ROUND(2*(E12-$C$15)/$C$16,0)/2+E11</f>
        <v>74</v>
      </c>
    </row>
    <row r="15" spans="1:5" ht="12.95" customHeight="1" x14ac:dyDescent="0.2">
      <c r="A15" s="17" t="s">
        <v>17</v>
      </c>
      <c r="B15" s="15"/>
      <c r="C15" s="18">
        <f ca="1">($C7+C11)+($C8+C12)*INT(MAX($F21:$F3527))</f>
        <v>60050.293391304513</v>
      </c>
      <c r="D15" s="18">
        <f ca="1">($C7+D11)+($C8+D12)*INT(MAX($F21:$F3527))</f>
        <v>60049.889903078263</v>
      </c>
      <c r="E15" s="24">
        <f ca="1">+$C$15+$C$16*E14-15018.5-$C$9/24</f>
        <v>45295.811038583422</v>
      </c>
    </row>
    <row r="16" spans="1:5" ht="12.95" customHeight="1" x14ac:dyDescent="0.2">
      <c r="A16" s="19" t="s">
        <v>5</v>
      </c>
      <c r="B16" s="15"/>
      <c r="C16" s="20">
        <f ca="1">+$C8+C12</f>
        <v>3.5846979362015268</v>
      </c>
      <c r="D16" s="16">
        <f ca="1">+$C8+D12</f>
        <v>3.5845845861019483</v>
      </c>
      <c r="E16" s="25" t="s">
        <v>34</v>
      </c>
    </row>
    <row r="17" spans="1:21" ht="12.95" customHeight="1" thickBot="1" x14ac:dyDescent="0.25">
      <c r="A17" s="12" t="s">
        <v>28</v>
      </c>
      <c r="C17">
        <f>COUNT(C21:C1241)</f>
        <v>201</v>
      </c>
    </row>
    <row r="18" spans="1:21" ht="12.95" customHeight="1" thickTop="1" thickBot="1" x14ac:dyDescent="0.25">
      <c r="A18" s="6" t="s">
        <v>23</v>
      </c>
      <c r="C18" s="3">
        <f ca="1">+C15</f>
        <v>60050.293391304513</v>
      </c>
      <c r="D18" s="4">
        <f ca="1">+C16</f>
        <v>3.5846979362015268</v>
      </c>
      <c r="E18" s="33">
        <f>R19</f>
        <v>109</v>
      </c>
    </row>
    <row r="19" spans="1:21" ht="12.95" customHeight="1" thickTop="1" thickBot="1" x14ac:dyDescent="0.25">
      <c r="A19" s="6" t="s">
        <v>24</v>
      </c>
      <c r="C19" s="3">
        <f ca="1">+D15</f>
        <v>60049.889903078263</v>
      </c>
      <c r="D19" s="4">
        <f ca="1">+D16</f>
        <v>3.5845845861019483</v>
      </c>
      <c r="E19" s="33">
        <f>S19</f>
        <v>92</v>
      </c>
      <c r="R19">
        <f>COUNT(R21:R316)</f>
        <v>109</v>
      </c>
      <c r="S19">
        <f>COUNT(S21:S316)</f>
        <v>92</v>
      </c>
    </row>
    <row r="20" spans="1:21" ht="12.95" customHeight="1" thickTop="1" thickBot="1" x14ac:dyDescent="0.25">
      <c r="A20" s="5" t="s">
        <v>6</v>
      </c>
      <c r="B20" s="5" t="s">
        <v>7</v>
      </c>
      <c r="C20" s="5" t="s">
        <v>8</v>
      </c>
      <c r="D20" s="5" t="s">
        <v>13</v>
      </c>
      <c r="E20" s="5" t="s">
        <v>9</v>
      </c>
      <c r="F20" s="5" t="s">
        <v>10</v>
      </c>
      <c r="G20" s="57" t="s">
        <v>11</v>
      </c>
      <c r="H20" s="8" t="s">
        <v>12</v>
      </c>
      <c r="I20" s="8" t="s">
        <v>58</v>
      </c>
      <c r="J20" s="8" t="s">
        <v>59</v>
      </c>
      <c r="K20" s="8" t="s">
        <v>60</v>
      </c>
      <c r="L20" s="8" t="s">
        <v>61</v>
      </c>
      <c r="M20" s="8" t="s">
        <v>19</v>
      </c>
      <c r="N20" s="8" t="s">
        <v>22</v>
      </c>
      <c r="O20" s="8" t="s">
        <v>25</v>
      </c>
      <c r="P20" s="7" t="s">
        <v>26</v>
      </c>
      <c r="Q20" s="5" t="s">
        <v>14</v>
      </c>
      <c r="R20" s="7" t="s">
        <v>20</v>
      </c>
      <c r="S20" s="7" t="s">
        <v>21</v>
      </c>
    </row>
    <row r="21" spans="1:21" ht="12.95" customHeight="1" x14ac:dyDescent="0.2">
      <c r="A21" s="54" t="s">
        <v>88</v>
      </c>
      <c r="B21" s="55" t="s">
        <v>53</v>
      </c>
      <c r="C21" s="54">
        <v>15459.302</v>
      </c>
      <c r="D21" s="40"/>
      <c r="E21">
        <f t="shared" ref="E21:E52" si="0">+(C21-C$7)/C$8</f>
        <v>-7332.1431151804491</v>
      </c>
      <c r="F21" s="56">
        <f>ROUND(2*E21,0)/2-0.5</f>
        <v>-7332.5</v>
      </c>
      <c r="G21" s="40">
        <f t="shared" ref="G21:G52" si="1">+C21-(C$7+F21*C$8)</f>
        <v>1.2793424999981653</v>
      </c>
      <c r="N21">
        <f t="shared" ref="N21:N52" si="2">+G21</f>
        <v>1.2793424999981653</v>
      </c>
      <c r="O21">
        <f t="shared" ref="O21:O52" ca="1" si="3">+C$11+C$12*$F21</f>
        <v>0.42075642562096904</v>
      </c>
      <c r="P21">
        <f t="shared" ref="P21:P52" ca="1" si="4">+D$11+D$12*$F21</f>
        <v>1.4272867630841797</v>
      </c>
      <c r="Q21" s="2">
        <f t="shared" ref="Q21:Q52" si="5">+C21-15018.5</f>
        <v>440.80199999999968</v>
      </c>
      <c r="S21">
        <f>G21</f>
        <v>1.2793424999981653</v>
      </c>
      <c r="U21" s="48"/>
    </row>
    <row r="22" spans="1:21" ht="12.95" customHeight="1" x14ac:dyDescent="0.2">
      <c r="A22" s="54" t="s">
        <v>93</v>
      </c>
      <c r="B22" s="55" t="s">
        <v>53</v>
      </c>
      <c r="C22" s="54">
        <v>15754.124</v>
      </c>
      <c r="D22" s="40"/>
      <c r="E22">
        <f t="shared" si="0"/>
        <v>-7249.8997000905783</v>
      </c>
      <c r="F22">
        <f>ROUND(2*E22,0)/2</f>
        <v>-7250</v>
      </c>
      <c r="G22" s="40">
        <f t="shared" si="1"/>
        <v>0.3595500000010361</v>
      </c>
      <c r="N22">
        <f t="shared" si="2"/>
        <v>0.3595500000010361</v>
      </c>
      <c r="O22">
        <f t="shared" ca="1" si="3"/>
        <v>0.41654366224694295</v>
      </c>
      <c r="P22">
        <f t="shared" ca="1" si="4"/>
        <v>1.4137226164949275</v>
      </c>
      <c r="Q22" s="2">
        <f t="shared" si="5"/>
        <v>735.6239999999998</v>
      </c>
      <c r="R22">
        <f>G22</f>
        <v>0.3595500000010361</v>
      </c>
      <c r="U22" s="48"/>
    </row>
    <row r="23" spans="1:21" ht="12.95" customHeight="1" x14ac:dyDescent="0.2">
      <c r="A23" s="54" t="s">
        <v>98</v>
      </c>
      <c r="B23" s="55" t="s">
        <v>53</v>
      </c>
      <c r="C23" s="54">
        <v>16900.258999999998</v>
      </c>
      <c r="D23" s="40"/>
      <c r="E23">
        <f t="shared" si="0"/>
        <v>-6930.1743859890894</v>
      </c>
      <c r="F23" s="56">
        <f>ROUND(2*E23,0)/2-0.5</f>
        <v>-6930.5</v>
      </c>
      <c r="G23" s="40">
        <f t="shared" si="1"/>
        <v>1.1672444999967411</v>
      </c>
      <c r="N23">
        <f t="shared" si="2"/>
        <v>1.1672444999967411</v>
      </c>
      <c r="O23">
        <f t="shared" ca="1" si="3"/>
        <v>0.40022877863480538</v>
      </c>
      <c r="P23">
        <f t="shared" ca="1" si="4"/>
        <v>1.3611923760674596</v>
      </c>
      <c r="Q23" s="2">
        <f t="shared" si="5"/>
        <v>1881.7589999999982</v>
      </c>
      <c r="S23">
        <f>G23</f>
        <v>1.1672444999967411</v>
      </c>
      <c r="U23" s="48"/>
    </row>
    <row r="24" spans="1:21" ht="12.95" customHeight="1" x14ac:dyDescent="0.2">
      <c r="A24" s="54" t="s">
        <v>102</v>
      </c>
      <c r="B24" s="55" t="s">
        <v>53</v>
      </c>
      <c r="C24" s="54">
        <v>16901.22</v>
      </c>
      <c r="D24" s="40"/>
      <c r="E24">
        <f t="shared" si="0"/>
        <v>-6929.9063058529337</v>
      </c>
      <c r="F24">
        <f>ROUND(2*E24,0)/2</f>
        <v>-6930</v>
      </c>
      <c r="G24" s="40">
        <f t="shared" si="1"/>
        <v>0.33587000000261469</v>
      </c>
      <c r="N24">
        <f t="shared" si="2"/>
        <v>0.33587000000261469</v>
      </c>
      <c r="O24">
        <f t="shared" ca="1" si="3"/>
        <v>0.4002032467355689</v>
      </c>
      <c r="P24">
        <f t="shared" ca="1" si="4"/>
        <v>1.3611101691184337</v>
      </c>
      <c r="Q24" s="2">
        <f t="shared" si="5"/>
        <v>1882.7200000000012</v>
      </c>
      <c r="R24">
        <f>G24</f>
        <v>0.33587000000261469</v>
      </c>
      <c r="U24" s="48"/>
    </row>
    <row r="25" spans="1:21" ht="12.95" customHeight="1" x14ac:dyDescent="0.2">
      <c r="A25" s="54" t="s">
        <v>102</v>
      </c>
      <c r="B25" s="55" t="s">
        <v>53</v>
      </c>
      <c r="C25" s="54">
        <v>17262.350999999999</v>
      </c>
      <c r="D25" s="40"/>
      <c r="E25">
        <f t="shared" si="0"/>
        <v>-6829.1653613683975</v>
      </c>
      <c r="F25" s="56">
        <f>ROUND(2*E25,0)/2-0.5</f>
        <v>-6829.5</v>
      </c>
      <c r="G25" s="40">
        <f t="shared" si="1"/>
        <v>1.1995954999983951</v>
      </c>
      <c r="N25">
        <f t="shared" si="2"/>
        <v>1.1995954999983951</v>
      </c>
      <c r="O25">
        <f t="shared" ca="1" si="3"/>
        <v>0.39507133498902797</v>
      </c>
      <c r="P25">
        <f t="shared" ca="1" si="4"/>
        <v>1.3445865723642536</v>
      </c>
      <c r="Q25" s="2">
        <f t="shared" si="5"/>
        <v>2243.8509999999987</v>
      </c>
      <c r="S25">
        <f>G25</f>
        <v>1.1995954999983951</v>
      </c>
      <c r="U25" s="48"/>
    </row>
    <row r="26" spans="1:21" ht="12.95" customHeight="1" x14ac:dyDescent="0.2">
      <c r="A26" s="54" t="s">
        <v>93</v>
      </c>
      <c r="B26" s="55" t="s">
        <v>53</v>
      </c>
      <c r="C26" s="54">
        <v>17578.739000000001</v>
      </c>
      <c r="D26" s="40"/>
      <c r="E26">
        <f t="shared" si="0"/>
        <v>-6740.9059044301284</v>
      </c>
      <c r="F26">
        <f>ROUND(2*E26,0)/2</f>
        <v>-6741</v>
      </c>
      <c r="G26" s="40">
        <f t="shared" si="1"/>
        <v>0.33730900000227848</v>
      </c>
      <c r="N26">
        <f t="shared" si="2"/>
        <v>0.33730900000227848</v>
      </c>
      <c r="O26">
        <f t="shared" ca="1" si="3"/>
        <v>0.39055218882416359</v>
      </c>
      <c r="P26">
        <f t="shared" ca="1" si="4"/>
        <v>1.3300359423866921</v>
      </c>
      <c r="Q26" s="2">
        <f t="shared" si="5"/>
        <v>2560.2390000000014</v>
      </c>
      <c r="R26">
        <f>G26</f>
        <v>0.33730900000227848</v>
      </c>
      <c r="U26" s="48"/>
    </row>
    <row r="27" spans="1:21" ht="12.95" customHeight="1" x14ac:dyDescent="0.2">
      <c r="A27" s="54" t="s">
        <v>113</v>
      </c>
      <c r="B27" s="55" t="s">
        <v>53</v>
      </c>
      <c r="C27" s="54">
        <v>18355.662</v>
      </c>
      <c r="D27" s="40"/>
      <c r="E27">
        <f t="shared" si="0"/>
        <v>-6524.1758070090818</v>
      </c>
      <c r="F27" s="56">
        <f>ROUND(2*E27,0)/2-0.5</f>
        <v>-6524.5</v>
      </c>
      <c r="G27" s="40">
        <f t="shared" si="1"/>
        <v>1.1621505000002799</v>
      </c>
      <c r="N27">
        <f t="shared" si="2"/>
        <v>1.1621505000002799</v>
      </c>
      <c r="O27">
        <f t="shared" ca="1" si="3"/>
        <v>0.37949687645474955</v>
      </c>
      <c r="P27">
        <f t="shared" ca="1" si="4"/>
        <v>1.2944403334585333</v>
      </c>
      <c r="Q27" s="2">
        <f t="shared" si="5"/>
        <v>3337.1620000000003</v>
      </c>
      <c r="S27">
        <f>G27</f>
        <v>1.1621505000002799</v>
      </c>
      <c r="U27" s="48"/>
    </row>
    <row r="28" spans="1:21" ht="12.95" customHeight="1" x14ac:dyDescent="0.2">
      <c r="A28" s="54" t="s">
        <v>113</v>
      </c>
      <c r="B28" s="55" t="s">
        <v>53</v>
      </c>
      <c r="C28" s="54">
        <v>18356.583999999999</v>
      </c>
      <c r="D28" s="40"/>
      <c r="E28">
        <f t="shared" si="0"/>
        <v>-6523.9186062957269</v>
      </c>
      <c r="F28">
        <f>ROUND(2*E28,0)/2</f>
        <v>-6524</v>
      </c>
      <c r="G28" s="40">
        <f t="shared" si="1"/>
        <v>0.29177599999820814</v>
      </c>
      <c r="N28">
        <f t="shared" si="2"/>
        <v>0.29177599999820814</v>
      </c>
      <c r="O28">
        <f t="shared" ca="1" si="3"/>
        <v>0.37947134455551307</v>
      </c>
      <c r="P28">
        <f t="shared" ca="1" si="4"/>
        <v>1.2943581265095074</v>
      </c>
      <c r="Q28" s="2">
        <f t="shared" si="5"/>
        <v>3338.0839999999989</v>
      </c>
      <c r="R28">
        <f>G28</f>
        <v>0.29177599999820814</v>
      </c>
      <c r="U28" s="48"/>
    </row>
    <row r="29" spans="1:21" ht="12.95" customHeight="1" x14ac:dyDescent="0.2">
      <c r="A29" s="54" t="s">
        <v>113</v>
      </c>
      <c r="B29" s="55" t="s">
        <v>53</v>
      </c>
      <c r="C29" s="54">
        <v>18735.627</v>
      </c>
      <c r="D29" s="40"/>
      <c r="E29">
        <f t="shared" si="0"/>
        <v>-6418.1809381912099</v>
      </c>
      <c r="F29" s="56">
        <f>ROUND(2*E29,0)/2-0.5</f>
        <v>-6418.5</v>
      </c>
      <c r="G29" s="40">
        <f t="shared" si="1"/>
        <v>1.1437565000014729</v>
      </c>
      <c r="N29">
        <f t="shared" si="2"/>
        <v>1.1437565000014729</v>
      </c>
      <c r="O29">
        <f t="shared" ca="1" si="3"/>
        <v>0.37408411381660689</v>
      </c>
      <c r="P29">
        <f t="shared" ca="1" si="4"/>
        <v>1.2770124602650696</v>
      </c>
      <c r="Q29" s="2">
        <f t="shared" si="5"/>
        <v>3717.1270000000004</v>
      </c>
      <c r="S29">
        <f>G29</f>
        <v>1.1437565000014729</v>
      </c>
      <c r="U29" s="48"/>
    </row>
    <row r="30" spans="1:21" ht="12.95" customHeight="1" x14ac:dyDescent="0.2">
      <c r="A30" s="54" t="s">
        <v>113</v>
      </c>
      <c r="B30" s="55" t="s">
        <v>53</v>
      </c>
      <c r="C30" s="54">
        <v>18736.562999999998</v>
      </c>
      <c r="D30" s="40"/>
      <c r="E30">
        <f t="shared" si="0"/>
        <v>-6417.9198320440291</v>
      </c>
      <c r="F30">
        <f>ROUND(2*E30,0)/2</f>
        <v>-6418</v>
      </c>
      <c r="G30" s="40">
        <f t="shared" si="1"/>
        <v>0.28738199999861536</v>
      </c>
      <c r="N30">
        <f t="shared" si="2"/>
        <v>0.28738199999861536</v>
      </c>
      <c r="O30">
        <f t="shared" ca="1" si="3"/>
        <v>0.3740585819173704</v>
      </c>
      <c r="P30">
        <f t="shared" ca="1" si="4"/>
        <v>1.2769302533160438</v>
      </c>
      <c r="Q30" s="2">
        <f t="shared" si="5"/>
        <v>3718.0629999999983</v>
      </c>
      <c r="R30">
        <f>G30</f>
        <v>0.28738199999861536</v>
      </c>
      <c r="U30" s="48"/>
    </row>
    <row r="31" spans="1:21" ht="12.95" customHeight="1" x14ac:dyDescent="0.2">
      <c r="A31" s="54" t="s">
        <v>127</v>
      </c>
      <c r="B31" s="55" t="s">
        <v>53</v>
      </c>
      <c r="C31" s="54">
        <v>19472.291000000001</v>
      </c>
      <c r="D31" s="40"/>
      <c r="E31">
        <f t="shared" si="0"/>
        <v>-6212.6814736540828</v>
      </c>
      <c r="F31" s="56">
        <f>ROUND(2*E31,0)/2-0.5</f>
        <v>-6213</v>
      </c>
      <c r="G31" s="40">
        <f t="shared" si="1"/>
        <v>1.1418369999992137</v>
      </c>
      <c r="N31">
        <f t="shared" si="2"/>
        <v>1.1418369999992137</v>
      </c>
      <c r="O31">
        <f t="shared" ca="1" si="3"/>
        <v>0.36359050323039638</v>
      </c>
      <c r="P31">
        <f t="shared" ca="1" si="4"/>
        <v>1.2432254042154778</v>
      </c>
      <c r="Q31" s="2">
        <f t="shared" si="5"/>
        <v>4453.7910000000011</v>
      </c>
      <c r="S31">
        <f>G31</f>
        <v>1.1418369999992137</v>
      </c>
      <c r="U31" s="48"/>
    </row>
    <row r="32" spans="1:21" ht="12.95" customHeight="1" x14ac:dyDescent="0.2">
      <c r="A32" s="54" t="s">
        <v>93</v>
      </c>
      <c r="B32" s="55" t="s">
        <v>53</v>
      </c>
      <c r="C32" s="54">
        <v>20134.615000000002</v>
      </c>
      <c r="D32" s="40"/>
      <c r="E32">
        <f t="shared" si="0"/>
        <v>-6027.91986272958</v>
      </c>
      <c r="F32">
        <f>ROUND(2*E32,0)/2</f>
        <v>-6028</v>
      </c>
      <c r="G32" s="40">
        <f t="shared" si="1"/>
        <v>0.28727200000139419</v>
      </c>
      <c r="N32">
        <f t="shared" si="2"/>
        <v>0.28727200000139419</v>
      </c>
      <c r="O32">
        <f t="shared" ca="1" si="3"/>
        <v>0.35414370051288324</v>
      </c>
      <c r="P32">
        <f t="shared" ca="1" si="4"/>
        <v>1.2128088330759423</v>
      </c>
      <c r="Q32" s="2">
        <f t="shared" si="5"/>
        <v>5116.1150000000016</v>
      </c>
      <c r="R32">
        <f>G32</f>
        <v>0.28727200000139419</v>
      </c>
      <c r="U32" s="48"/>
    </row>
    <row r="33" spans="1:21" ht="12.95" customHeight="1" x14ac:dyDescent="0.2">
      <c r="A33" s="54" t="s">
        <v>93</v>
      </c>
      <c r="B33" s="55" t="s">
        <v>53</v>
      </c>
      <c r="C33" s="54">
        <v>24188.935000000001</v>
      </c>
      <c r="D33" s="40"/>
      <c r="E33">
        <f t="shared" si="0"/>
        <v>-4896.9285436720947</v>
      </c>
      <c r="F33">
        <f>ROUND(2*E33,0)/2</f>
        <v>-4897</v>
      </c>
      <c r="G33" s="40">
        <f t="shared" si="1"/>
        <v>0.25615300000208663</v>
      </c>
      <c r="N33">
        <f t="shared" si="2"/>
        <v>0.25615300000208663</v>
      </c>
      <c r="O33">
        <f t="shared" ca="1" si="3"/>
        <v>0.29639054443987056</v>
      </c>
      <c r="P33">
        <f t="shared" ca="1" si="4"/>
        <v>1.0268567143796477</v>
      </c>
      <c r="Q33" s="2">
        <f t="shared" si="5"/>
        <v>9170.4350000000013</v>
      </c>
      <c r="R33">
        <f>G33</f>
        <v>0.25615300000208663</v>
      </c>
      <c r="U33" s="48"/>
    </row>
    <row r="34" spans="1:21" ht="12.95" customHeight="1" x14ac:dyDescent="0.2">
      <c r="A34" s="54" t="s">
        <v>137</v>
      </c>
      <c r="B34" s="55" t="s">
        <v>53</v>
      </c>
      <c r="C34" s="54">
        <v>24227.342000000001</v>
      </c>
      <c r="D34" s="40"/>
      <c r="E34">
        <f t="shared" si="0"/>
        <v>-4886.2145438913576</v>
      </c>
      <c r="F34" s="56">
        <f>ROUND(2*E34,0)/2-0.5</f>
        <v>-4886.5</v>
      </c>
      <c r="G34" s="40">
        <f t="shared" si="1"/>
        <v>1.0232885000004899</v>
      </c>
      <c r="N34">
        <f t="shared" si="2"/>
        <v>1.0232885000004899</v>
      </c>
      <c r="O34">
        <f t="shared" ca="1" si="3"/>
        <v>0.29585437455590363</v>
      </c>
      <c r="P34">
        <f t="shared" ca="1" si="4"/>
        <v>1.0251303684501065</v>
      </c>
      <c r="Q34" s="2">
        <f t="shared" si="5"/>
        <v>9208.8420000000006</v>
      </c>
      <c r="S34">
        <f>G34</f>
        <v>1.0232885000004899</v>
      </c>
      <c r="U34" s="48"/>
    </row>
    <row r="35" spans="1:21" ht="12.95" customHeight="1" x14ac:dyDescent="0.2">
      <c r="A35" s="54" t="s">
        <v>142</v>
      </c>
      <c r="B35" s="55" t="s">
        <v>53</v>
      </c>
      <c r="C35" s="54">
        <v>24246.308000000001</v>
      </c>
      <c r="D35" s="40"/>
      <c r="E35">
        <f t="shared" si="0"/>
        <v>-4880.9237968962398</v>
      </c>
      <c r="F35">
        <f>ROUND(2*E35,0)/2</f>
        <v>-4881</v>
      </c>
      <c r="G35" s="40">
        <f t="shared" si="1"/>
        <v>0.27316900000005262</v>
      </c>
      <c r="N35">
        <f t="shared" si="2"/>
        <v>0.27316900000005262</v>
      </c>
      <c r="O35">
        <f t="shared" ca="1" si="3"/>
        <v>0.2955735236643019</v>
      </c>
      <c r="P35">
        <f t="shared" ca="1" si="4"/>
        <v>1.024226092010823</v>
      </c>
      <c r="Q35" s="2">
        <f t="shared" si="5"/>
        <v>9227.8080000000009</v>
      </c>
      <c r="R35">
        <f>G35</f>
        <v>0.27316900000005262</v>
      </c>
      <c r="U35" s="48"/>
    </row>
    <row r="36" spans="1:21" ht="12.95" customHeight="1" x14ac:dyDescent="0.2">
      <c r="A36" s="54" t="s">
        <v>147</v>
      </c>
      <c r="B36" s="55" t="s">
        <v>53</v>
      </c>
      <c r="C36" s="54">
        <v>25185.507000000001</v>
      </c>
      <c r="D36" s="40"/>
      <c r="E36">
        <f t="shared" si="0"/>
        <v>-4618.9252580864095</v>
      </c>
      <c r="F36">
        <f>ROUND(2*E36,0)/2</f>
        <v>-4619</v>
      </c>
      <c r="G36" s="40">
        <f t="shared" si="1"/>
        <v>0.26793100000213599</v>
      </c>
      <c r="N36">
        <f t="shared" si="2"/>
        <v>0.26793100000213599</v>
      </c>
      <c r="O36">
        <f t="shared" ca="1" si="3"/>
        <v>0.28219480846436434</v>
      </c>
      <c r="P36">
        <f t="shared" ca="1" si="4"/>
        <v>0.98114965072131888</v>
      </c>
      <c r="Q36" s="2">
        <f t="shared" si="5"/>
        <v>10167.007000000001</v>
      </c>
      <c r="R36">
        <f>G36</f>
        <v>0.26793100000213599</v>
      </c>
      <c r="U36" s="48"/>
    </row>
    <row r="37" spans="1:21" ht="12.95" customHeight="1" x14ac:dyDescent="0.2">
      <c r="A37" s="54" t="s">
        <v>147</v>
      </c>
      <c r="B37" s="55" t="s">
        <v>53</v>
      </c>
      <c r="C37" s="54">
        <v>25221.364000000001</v>
      </c>
      <c r="D37" s="40"/>
      <c r="E37">
        <f t="shared" si="0"/>
        <v>-4608.9226051810037</v>
      </c>
      <c r="F37">
        <f>ROUND(2*E37,0)/2</f>
        <v>-4609</v>
      </c>
      <c r="G37" s="40">
        <f t="shared" si="1"/>
        <v>0.27744100000199978</v>
      </c>
      <c r="N37">
        <f t="shared" si="2"/>
        <v>0.27744100000199978</v>
      </c>
      <c r="O37">
        <f t="shared" ca="1" si="3"/>
        <v>0.28168417047963396</v>
      </c>
      <c r="P37">
        <f t="shared" ca="1" si="4"/>
        <v>0.97950551174080347</v>
      </c>
      <c r="Q37" s="2">
        <f t="shared" si="5"/>
        <v>10202.864000000001</v>
      </c>
      <c r="R37">
        <f>G37</f>
        <v>0.27744100000199978</v>
      </c>
      <c r="U37" s="48"/>
    </row>
    <row r="38" spans="1:21" ht="12.95" customHeight="1" x14ac:dyDescent="0.2">
      <c r="A38" s="54" t="s">
        <v>154</v>
      </c>
      <c r="B38" s="55" t="s">
        <v>53</v>
      </c>
      <c r="C38" s="54">
        <v>25238.291000000001</v>
      </c>
      <c r="D38" s="40"/>
      <c r="E38">
        <f t="shared" si="0"/>
        <v>-4604.2006567265935</v>
      </c>
      <c r="F38" s="56">
        <f>ROUND(2*E38,0)/2-0.5</f>
        <v>-4604.5</v>
      </c>
      <c r="G38" s="40">
        <f t="shared" si="1"/>
        <v>1.073070500002359</v>
      </c>
      <c r="N38">
        <f t="shared" si="2"/>
        <v>1.073070500002359</v>
      </c>
      <c r="O38">
        <f t="shared" ca="1" si="3"/>
        <v>0.28145438338650525</v>
      </c>
      <c r="P38">
        <f t="shared" ca="1" si="4"/>
        <v>0.97876564919957154</v>
      </c>
      <c r="Q38" s="2">
        <f t="shared" si="5"/>
        <v>10219.791000000001</v>
      </c>
      <c r="S38">
        <f>G38</f>
        <v>1.073070500002359</v>
      </c>
      <c r="U38" s="48"/>
    </row>
    <row r="39" spans="1:21" ht="12.95" customHeight="1" x14ac:dyDescent="0.2">
      <c r="A39" s="54" t="s">
        <v>154</v>
      </c>
      <c r="B39" s="55" t="s">
        <v>53</v>
      </c>
      <c r="C39" s="54">
        <v>25239.280999999999</v>
      </c>
      <c r="D39" s="40"/>
      <c r="E39">
        <f t="shared" si="0"/>
        <v>-4603.9244867632297</v>
      </c>
      <c r="F39">
        <f>ROUND(2*E39,0)/2</f>
        <v>-4604</v>
      </c>
      <c r="G39" s="40">
        <f t="shared" si="1"/>
        <v>0.27069599999958882</v>
      </c>
      <c r="N39">
        <f t="shared" si="2"/>
        <v>0.27069599999958882</v>
      </c>
      <c r="O39">
        <f t="shared" ca="1" si="3"/>
        <v>0.28142885148726871</v>
      </c>
      <c r="P39">
        <f t="shared" ca="1" si="4"/>
        <v>0.97868344225054571</v>
      </c>
      <c r="Q39" s="2">
        <f t="shared" si="5"/>
        <v>10220.780999999999</v>
      </c>
      <c r="R39">
        <f>G39</f>
        <v>0.27069599999958882</v>
      </c>
      <c r="U39" s="48"/>
    </row>
    <row r="40" spans="1:21" ht="12.95" customHeight="1" x14ac:dyDescent="0.2">
      <c r="A40" s="54" t="s">
        <v>154</v>
      </c>
      <c r="B40" s="55" t="s">
        <v>53</v>
      </c>
      <c r="C40" s="54">
        <v>25264.363000000001</v>
      </c>
      <c r="D40" s="40"/>
      <c r="E40">
        <f t="shared" si="0"/>
        <v>-4596.9276231055501</v>
      </c>
      <c r="F40">
        <f>ROUND(2*E40,0)/2</f>
        <v>-4597</v>
      </c>
      <c r="G40" s="40">
        <f t="shared" si="1"/>
        <v>0.25945300000239513</v>
      </c>
      <c r="N40">
        <f t="shared" si="2"/>
        <v>0.25945300000239513</v>
      </c>
      <c r="O40">
        <f t="shared" ca="1" si="3"/>
        <v>0.2810714048979574</v>
      </c>
      <c r="P40">
        <f t="shared" ca="1" si="4"/>
        <v>0.97753254496418496</v>
      </c>
      <c r="Q40" s="2">
        <f t="shared" si="5"/>
        <v>10245.863000000001</v>
      </c>
      <c r="R40">
        <f>G40</f>
        <v>0.25945300000239513</v>
      </c>
      <c r="U40" s="48"/>
    </row>
    <row r="41" spans="1:21" ht="12.95" customHeight="1" x14ac:dyDescent="0.2">
      <c r="A41" s="54" t="s">
        <v>154</v>
      </c>
      <c r="B41" s="55" t="s">
        <v>53</v>
      </c>
      <c r="C41" s="54">
        <v>25300.208999999999</v>
      </c>
      <c r="D41" s="40"/>
      <c r="E41">
        <f t="shared" si="0"/>
        <v>-4586.9280387552935</v>
      </c>
      <c r="F41">
        <f>ROUND(2*E41,0)/2</f>
        <v>-4587</v>
      </c>
      <c r="G41" s="40">
        <f t="shared" si="1"/>
        <v>0.25796300000001793</v>
      </c>
      <c r="N41">
        <f t="shared" si="2"/>
        <v>0.25796300000001793</v>
      </c>
      <c r="O41">
        <f t="shared" ca="1" si="3"/>
        <v>0.28056076691322696</v>
      </c>
      <c r="P41">
        <f t="shared" ca="1" si="4"/>
        <v>0.97588840598366955</v>
      </c>
      <c r="Q41" s="2">
        <f t="shared" si="5"/>
        <v>10281.708999999999</v>
      </c>
      <c r="R41">
        <f>G41</f>
        <v>0.25796300000001793</v>
      </c>
      <c r="U41" s="48"/>
    </row>
    <row r="42" spans="1:21" ht="12.95" customHeight="1" x14ac:dyDescent="0.2">
      <c r="A42" s="54" t="s">
        <v>154</v>
      </c>
      <c r="B42" s="55" t="s">
        <v>53</v>
      </c>
      <c r="C42" s="54">
        <v>25324.260999999999</v>
      </c>
      <c r="D42" s="40"/>
      <c r="E42">
        <f t="shared" si="0"/>
        <v>-4580.2185034433378</v>
      </c>
      <c r="F42" s="56">
        <f>ROUND(2*E42,0)/2-0.5</f>
        <v>-4580.5</v>
      </c>
      <c r="G42" s="40">
        <f t="shared" si="1"/>
        <v>1.0090944999974454</v>
      </c>
      <c r="N42">
        <f t="shared" si="2"/>
        <v>1.0090944999974454</v>
      </c>
      <c r="O42">
        <f t="shared" ca="1" si="3"/>
        <v>0.28022885222315219</v>
      </c>
      <c r="P42">
        <f t="shared" ca="1" si="4"/>
        <v>0.97481971564633452</v>
      </c>
      <c r="Q42" s="2">
        <f t="shared" si="5"/>
        <v>10305.760999999999</v>
      </c>
      <c r="S42">
        <f>G42</f>
        <v>1.0090944999974454</v>
      </c>
      <c r="U42" s="48"/>
    </row>
    <row r="43" spans="1:21" ht="12.95" customHeight="1" x14ac:dyDescent="0.2">
      <c r="A43" s="54" t="s">
        <v>154</v>
      </c>
      <c r="B43" s="55" t="s">
        <v>53</v>
      </c>
      <c r="C43" s="54">
        <v>25504.544999999998</v>
      </c>
      <c r="D43" s="40"/>
      <c r="E43">
        <f t="shared" si="0"/>
        <v>-4529.9265583169145</v>
      </c>
      <c r="F43">
        <f>ROUND(2*E43,0)/2</f>
        <v>-4530</v>
      </c>
      <c r="G43" s="40">
        <f t="shared" si="1"/>
        <v>0.26326999999582767</v>
      </c>
      <c r="N43">
        <f t="shared" si="2"/>
        <v>0.26326999999582767</v>
      </c>
      <c r="O43">
        <f t="shared" ca="1" si="3"/>
        <v>0.27765013040026348</v>
      </c>
      <c r="P43">
        <f t="shared" ca="1" si="4"/>
        <v>0.96651681379473164</v>
      </c>
      <c r="Q43" s="2">
        <f t="shared" si="5"/>
        <v>10486.044999999998</v>
      </c>
      <c r="R43">
        <f>G43</f>
        <v>0.26326999999582767</v>
      </c>
      <c r="U43" s="48"/>
    </row>
    <row r="44" spans="1:21" ht="12.95" customHeight="1" x14ac:dyDescent="0.2">
      <c r="A44" s="54" t="s">
        <v>154</v>
      </c>
      <c r="B44" s="55" t="s">
        <v>53</v>
      </c>
      <c r="C44" s="54">
        <v>25540.397000000001</v>
      </c>
      <c r="D44" s="40"/>
      <c r="E44">
        <f t="shared" si="0"/>
        <v>-4519.9253002093028</v>
      </c>
      <c r="F44">
        <f>ROUND(2*E44,0)/2</f>
        <v>-4520</v>
      </c>
      <c r="G44" s="40">
        <f t="shared" si="1"/>
        <v>0.26777999999831081</v>
      </c>
      <c r="N44">
        <f t="shared" si="2"/>
        <v>0.26777999999831081</v>
      </c>
      <c r="O44">
        <f t="shared" ca="1" si="3"/>
        <v>0.27713949241553304</v>
      </c>
      <c r="P44">
        <f t="shared" ca="1" si="4"/>
        <v>0.96487267481421612</v>
      </c>
      <c r="Q44" s="2">
        <f t="shared" si="5"/>
        <v>10521.897000000001</v>
      </c>
      <c r="R44">
        <f>G44</f>
        <v>0.26777999999831081</v>
      </c>
      <c r="U44" s="48"/>
    </row>
    <row r="45" spans="1:21" ht="12.95" customHeight="1" x14ac:dyDescent="0.2">
      <c r="A45" s="54" t="s">
        <v>154</v>
      </c>
      <c r="B45" s="55" t="s">
        <v>53</v>
      </c>
      <c r="C45" s="54">
        <v>25546.521000000001</v>
      </c>
      <c r="D45" s="40"/>
      <c r="E45">
        <f t="shared" si="0"/>
        <v>-4518.2169518702703</v>
      </c>
      <c r="F45" s="56">
        <f>ROUND(2*E45,0)/2-0.5</f>
        <v>-4518.5</v>
      </c>
      <c r="G45" s="40">
        <f t="shared" si="1"/>
        <v>1.0146565000031842</v>
      </c>
      <c r="N45">
        <f t="shared" si="2"/>
        <v>1.0146565000031842</v>
      </c>
      <c r="O45">
        <f t="shared" ca="1" si="3"/>
        <v>0.27706289671782347</v>
      </c>
      <c r="P45">
        <f t="shared" ca="1" si="4"/>
        <v>0.96462605396713885</v>
      </c>
      <c r="Q45" s="2">
        <f t="shared" si="5"/>
        <v>10528.021000000001</v>
      </c>
      <c r="S45">
        <f>G45</f>
        <v>1.0146565000031842</v>
      </c>
      <c r="U45" s="48"/>
    </row>
    <row r="46" spans="1:21" ht="12.95" customHeight="1" x14ac:dyDescent="0.2">
      <c r="A46" s="54" t="s">
        <v>154</v>
      </c>
      <c r="B46" s="55" t="s">
        <v>53</v>
      </c>
      <c r="C46" s="54">
        <v>25547.56</v>
      </c>
      <c r="D46" s="40"/>
      <c r="E46">
        <f t="shared" si="0"/>
        <v>-4517.9271128885175</v>
      </c>
      <c r="F46">
        <f>ROUND(2*E46,0)/2</f>
        <v>-4518</v>
      </c>
      <c r="G46" s="40">
        <f t="shared" si="1"/>
        <v>0.26128200000312063</v>
      </c>
      <c r="N46">
        <f t="shared" si="2"/>
        <v>0.26128200000312063</v>
      </c>
      <c r="O46">
        <f t="shared" ca="1" si="3"/>
        <v>0.27703736481858693</v>
      </c>
      <c r="P46">
        <f t="shared" ca="1" si="4"/>
        <v>0.96454384701811313</v>
      </c>
      <c r="Q46" s="2">
        <f t="shared" si="5"/>
        <v>10529.060000000001</v>
      </c>
      <c r="R46">
        <f>G46</f>
        <v>0.26128200000312063</v>
      </c>
      <c r="U46" s="48"/>
    </row>
    <row r="47" spans="1:21" ht="12.95" customHeight="1" x14ac:dyDescent="0.2">
      <c r="A47" s="54" t="s">
        <v>183</v>
      </c>
      <c r="B47" s="55" t="s">
        <v>53</v>
      </c>
      <c r="C47" s="54">
        <v>25679.17</v>
      </c>
      <c r="D47" s="40"/>
      <c r="E47">
        <f t="shared" si="0"/>
        <v>-4481.2132453346112</v>
      </c>
      <c r="F47" s="56">
        <f>ROUND(2*E47,0)/2-0.5</f>
        <v>-4481.5</v>
      </c>
      <c r="G47" s="40">
        <f t="shared" si="1"/>
        <v>1.027943499997491</v>
      </c>
      <c r="N47">
        <f t="shared" si="2"/>
        <v>1.027943499997491</v>
      </c>
      <c r="O47">
        <f t="shared" ca="1" si="3"/>
        <v>0.27517353617432083</v>
      </c>
      <c r="P47">
        <f t="shared" ca="1" si="4"/>
        <v>0.95854273973923176</v>
      </c>
      <c r="Q47" s="2">
        <f t="shared" si="5"/>
        <v>10660.669999999998</v>
      </c>
      <c r="S47">
        <f>G47</f>
        <v>1.027943499997491</v>
      </c>
      <c r="U47" s="48"/>
    </row>
    <row r="48" spans="1:21" ht="12.95" customHeight="1" x14ac:dyDescent="0.2">
      <c r="A48" s="54" t="s">
        <v>187</v>
      </c>
      <c r="B48" s="55" t="s">
        <v>53</v>
      </c>
      <c r="C48" s="54">
        <v>26324.38</v>
      </c>
      <c r="D48" s="40"/>
      <c r="E48">
        <f t="shared" si="0"/>
        <v>-4301.225748302043</v>
      </c>
      <c r="F48" s="56">
        <f>ROUND(2*E48,0)/2-0.5</f>
        <v>-4301.5</v>
      </c>
      <c r="G48" s="40">
        <f t="shared" si="1"/>
        <v>0.98312349999832804</v>
      </c>
      <c r="N48">
        <f t="shared" si="2"/>
        <v>0.98312349999832804</v>
      </c>
      <c r="O48">
        <f t="shared" ca="1" si="3"/>
        <v>0.26598205244917295</v>
      </c>
      <c r="P48">
        <f t="shared" ca="1" si="4"/>
        <v>0.92894823808995408</v>
      </c>
      <c r="Q48" s="2">
        <f t="shared" si="5"/>
        <v>11305.880000000001</v>
      </c>
      <c r="S48">
        <f>G48</f>
        <v>0.98312349999832804</v>
      </c>
      <c r="U48" s="48"/>
    </row>
    <row r="49" spans="1:21" ht="12.95" customHeight="1" x14ac:dyDescent="0.2">
      <c r="A49" s="54" t="s">
        <v>187</v>
      </c>
      <c r="B49" s="55" t="s">
        <v>53</v>
      </c>
      <c r="C49" s="54">
        <v>26325.446</v>
      </c>
      <c r="D49" s="40"/>
      <c r="E49">
        <f t="shared" si="0"/>
        <v>-4300.9283774121986</v>
      </c>
      <c r="F49">
        <f>ROUND(2*E49,0)/2</f>
        <v>-4301</v>
      </c>
      <c r="G49" s="40">
        <f t="shared" si="1"/>
        <v>0.25674900000012713</v>
      </c>
      <c r="N49">
        <f t="shared" si="2"/>
        <v>0.25674900000012713</v>
      </c>
      <c r="O49">
        <f t="shared" ca="1" si="3"/>
        <v>0.2659565205499364</v>
      </c>
      <c r="P49">
        <f t="shared" ca="1" si="4"/>
        <v>0.92886603114092836</v>
      </c>
      <c r="Q49" s="2">
        <f t="shared" si="5"/>
        <v>11306.946</v>
      </c>
      <c r="R49">
        <f>G49</f>
        <v>0.25674900000012713</v>
      </c>
      <c r="U49" s="48"/>
    </row>
    <row r="50" spans="1:21" ht="12.95" customHeight="1" x14ac:dyDescent="0.2">
      <c r="A50" s="54" t="s">
        <v>187</v>
      </c>
      <c r="B50" s="55" t="s">
        <v>53</v>
      </c>
      <c r="C50" s="54">
        <v>27361.437000000002</v>
      </c>
      <c r="D50" s="40"/>
      <c r="E50">
        <f t="shared" si="0"/>
        <v>-4011.9287849721136</v>
      </c>
      <c r="F50">
        <f>ROUND(2*E50,0)/2</f>
        <v>-4012</v>
      </c>
      <c r="G50" s="40">
        <f t="shared" si="1"/>
        <v>0.25528800000392948</v>
      </c>
      <c r="N50">
        <f t="shared" si="2"/>
        <v>0.25528800000392948</v>
      </c>
      <c r="O50">
        <f t="shared" ca="1" si="3"/>
        <v>0.25119908279122671</v>
      </c>
      <c r="P50">
        <f t="shared" ca="1" si="4"/>
        <v>0.88135041460403252</v>
      </c>
      <c r="Q50" s="2">
        <f t="shared" si="5"/>
        <v>12342.937000000002</v>
      </c>
      <c r="R50">
        <f>G50</f>
        <v>0.25528800000392948</v>
      </c>
      <c r="U50" s="48"/>
    </row>
    <row r="51" spans="1:21" ht="12.95" customHeight="1" x14ac:dyDescent="0.2">
      <c r="A51" s="54" t="s">
        <v>198</v>
      </c>
      <c r="B51" s="55" t="s">
        <v>53</v>
      </c>
      <c r="C51" s="54">
        <v>27483.313999999998</v>
      </c>
      <c r="D51" s="40"/>
      <c r="E51">
        <f t="shared" si="0"/>
        <v>-3977.9300308055044</v>
      </c>
      <c r="F51">
        <f>ROUND(2*E51,0)/2</f>
        <v>-3978</v>
      </c>
      <c r="G51" s="40">
        <f t="shared" si="1"/>
        <v>0.25082199999815202</v>
      </c>
      <c r="N51">
        <f t="shared" si="2"/>
        <v>0.25082199999815202</v>
      </c>
      <c r="O51">
        <f t="shared" ca="1" si="3"/>
        <v>0.24946291364314319</v>
      </c>
      <c r="P51">
        <f t="shared" ca="1" si="4"/>
        <v>0.87576034207028008</v>
      </c>
      <c r="Q51" s="2">
        <f t="shared" si="5"/>
        <v>12464.813999999998</v>
      </c>
      <c r="R51">
        <f>G51</f>
        <v>0.25082199999815202</v>
      </c>
      <c r="U51" s="48"/>
    </row>
    <row r="52" spans="1:21" ht="12.95" customHeight="1" x14ac:dyDescent="0.2">
      <c r="A52" s="54" t="s">
        <v>198</v>
      </c>
      <c r="B52" s="55" t="s">
        <v>53</v>
      </c>
      <c r="C52" s="54">
        <v>27489.398000000001</v>
      </c>
      <c r="D52" s="40"/>
      <c r="E52">
        <f t="shared" si="0"/>
        <v>-3976.2328408488293</v>
      </c>
      <c r="F52" s="56">
        <f>ROUND(2*E52,0)/2-0.5</f>
        <v>-3976.5</v>
      </c>
      <c r="G52" s="40">
        <f t="shared" si="1"/>
        <v>0.95769850000215229</v>
      </c>
      <c r="N52">
        <f t="shared" si="2"/>
        <v>0.95769850000215229</v>
      </c>
      <c r="O52">
        <f t="shared" ca="1" si="3"/>
        <v>0.24938631794543362</v>
      </c>
      <c r="P52">
        <f t="shared" ca="1" si="4"/>
        <v>0.87551372122320281</v>
      </c>
      <c r="Q52" s="2">
        <f t="shared" si="5"/>
        <v>12470.898000000001</v>
      </c>
      <c r="S52">
        <f>G52</f>
        <v>0.95769850000215229</v>
      </c>
      <c r="U52" s="48"/>
    </row>
    <row r="53" spans="1:21" ht="12.95" customHeight="1" x14ac:dyDescent="0.2">
      <c r="A53" s="54" t="s">
        <v>198</v>
      </c>
      <c r="B53" s="55" t="s">
        <v>53</v>
      </c>
      <c r="C53" s="54">
        <v>27507.348000000002</v>
      </c>
      <c r="D53" s="40"/>
      <c r="E53">
        <f t="shared" ref="E53:E84" si="6">+(C53-C$7)/C$8</f>
        <v>-3971.2255167656085</v>
      </c>
      <c r="F53" s="56">
        <f>ROUND(2*E53,0)/2-0.5</f>
        <v>-3971.5</v>
      </c>
      <c r="G53" s="40">
        <f t="shared" ref="G53:G84" si="7">+C53-(C$7+F53*C$8)</f>
        <v>0.98395350000282633</v>
      </c>
      <c r="N53">
        <f t="shared" ref="N53:N84" si="8">+G53</f>
        <v>0.98395350000282633</v>
      </c>
      <c r="O53">
        <f t="shared" ref="O53:O84" ca="1" si="9">+C$11+C$12*$F53</f>
        <v>0.24913099895306842</v>
      </c>
      <c r="P53">
        <f t="shared" ref="P53:P84" ca="1" si="10">+D$11+D$12*$F53</f>
        <v>0.87469165173294505</v>
      </c>
      <c r="Q53" s="2">
        <f t="shared" ref="Q53:Q84" si="11">+C53-15018.5</f>
        <v>12488.848000000002</v>
      </c>
      <c r="S53">
        <f>G53</f>
        <v>0.98395350000282633</v>
      </c>
      <c r="U53" s="48"/>
    </row>
    <row r="54" spans="1:21" ht="12.95" customHeight="1" x14ac:dyDescent="0.2">
      <c r="A54" s="54" t="s">
        <v>198</v>
      </c>
      <c r="B54" s="55" t="s">
        <v>53</v>
      </c>
      <c r="C54" s="54">
        <v>27544.254000000001</v>
      </c>
      <c r="D54" s="40"/>
      <c r="E54">
        <f t="shared" si="6"/>
        <v>-3960.9302352828608</v>
      </c>
      <c r="F54">
        <f>ROUND(2*E54,0)/2</f>
        <v>-3961</v>
      </c>
      <c r="G54" s="40">
        <f t="shared" si="7"/>
        <v>0.25008900000102585</v>
      </c>
      <c r="N54">
        <f t="shared" si="8"/>
        <v>0.25008900000102585</v>
      </c>
      <c r="O54">
        <f t="shared" ca="1" si="9"/>
        <v>0.24859482906910144</v>
      </c>
      <c r="P54">
        <f t="shared" ca="1" si="10"/>
        <v>0.87296530580340381</v>
      </c>
      <c r="Q54" s="2">
        <f t="shared" si="11"/>
        <v>12525.754000000001</v>
      </c>
      <c r="R54">
        <f>G54</f>
        <v>0.25008900000102585</v>
      </c>
      <c r="U54" s="48"/>
    </row>
    <row r="55" spans="1:21" ht="12.95" customHeight="1" x14ac:dyDescent="0.2">
      <c r="A55" s="54" t="s">
        <v>198</v>
      </c>
      <c r="B55" s="55" t="s">
        <v>53</v>
      </c>
      <c r="C55" s="54">
        <v>27730.657999999999</v>
      </c>
      <c r="D55" s="40"/>
      <c r="E55">
        <f t="shared" si="6"/>
        <v>-3908.9310576556409</v>
      </c>
      <c r="F55">
        <f>ROUND(2*E55,0)/2</f>
        <v>-3909</v>
      </c>
      <c r="G55" s="40">
        <f t="shared" si="7"/>
        <v>0.24714099999982864</v>
      </c>
      <c r="N55">
        <f t="shared" si="8"/>
        <v>0.24714099999982864</v>
      </c>
      <c r="O55">
        <f t="shared" ca="1" si="9"/>
        <v>0.24593951154850316</v>
      </c>
      <c r="P55">
        <f t="shared" ca="1" si="10"/>
        <v>0.86441578310472367</v>
      </c>
      <c r="Q55" s="2">
        <f t="shared" si="11"/>
        <v>12712.157999999999</v>
      </c>
      <c r="R55">
        <f>G55</f>
        <v>0.24714099999982864</v>
      </c>
      <c r="U55" s="48"/>
    </row>
    <row r="56" spans="1:21" ht="12.95" customHeight="1" x14ac:dyDescent="0.2">
      <c r="A56" s="54" t="s">
        <v>187</v>
      </c>
      <c r="B56" s="55" t="s">
        <v>53</v>
      </c>
      <c r="C56" s="54">
        <v>27741.416000000001</v>
      </c>
      <c r="D56" s="40"/>
      <c r="E56">
        <f t="shared" si="6"/>
        <v>-3905.9300107204158</v>
      </c>
      <c r="F56">
        <f>ROUND(2*E56,0)/2</f>
        <v>-3906</v>
      </c>
      <c r="G56" s="40">
        <f t="shared" si="7"/>
        <v>0.25089400000069872</v>
      </c>
      <c r="N56">
        <f t="shared" si="8"/>
        <v>0.25089400000069872</v>
      </c>
      <c r="O56">
        <f t="shared" ca="1" si="9"/>
        <v>0.24578632015308402</v>
      </c>
      <c r="P56">
        <f t="shared" ca="1" si="10"/>
        <v>0.86392254141056901</v>
      </c>
      <c r="Q56" s="2">
        <f t="shared" si="11"/>
        <v>12722.916000000001</v>
      </c>
      <c r="R56">
        <f>G56</f>
        <v>0.25089400000069872</v>
      </c>
      <c r="U56" s="48"/>
    </row>
    <row r="57" spans="1:21" ht="12.95" customHeight="1" x14ac:dyDescent="0.2">
      <c r="A57" s="54" t="s">
        <v>198</v>
      </c>
      <c r="B57" s="55" t="s">
        <v>53</v>
      </c>
      <c r="C57" s="54">
        <v>27826.36</v>
      </c>
      <c r="D57" s="40"/>
      <c r="E57">
        <f t="shared" si="6"/>
        <v>-3882.2340699446459</v>
      </c>
      <c r="F57" s="56">
        <f>ROUND(2*E57,0)/2-0.5</f>
        <v>-3882.5</v>
      </c>
      <c r="G57" s="40">
        <f t="shared" si="7"/>
        <v>0.95329250000213506</v>
      </c>
      <c r="N57">
        <f t="shared" si="8"/>
        <v>0.95329250000213506</v>
      </c>
      <c r="O57">
        <f t="shared" ca="1" si="9"/>
        <v>0.24458632088896751</v>
      </c>
      <c r="P57">
        <f t="shared" ca="1" si="10"/>
        <v>0.86005881480635771</v>
      </c>
      <c r="Q57" s="2">
        <f t="shared" si="11"/>
        <v>12807.86</v>
      </c>
      <c r="S57">
        <f>G57</f>
        <v>0.95329250000213506</v>
      </c>
      <c r="U57" s="48"/>
    </row>
    <row r="58" spans="1:21" ht="12.95" customHeight="1" x14ac:dyDescent="0.2">
      <c r="A58" s="54" t="s">
        <v>198</v>
      </c>
      <c r="B58" s="55" t="s">
        <v>53</v>
      </c>
      <c r="C58" s="54">
        <v>27827.445</v>
      </c>
      <c r="D58" s="40"/>
      <c r="E58">
        <f t="shared" si="6"/>
        <v>-3881.9313988231816</v>
      </c>
      <c r="F58">
        <f>ROUND(2*E58,0)/2</f>
        <v>-3882</v>
      </c>
      <c r="G58" s="40">
        <f t="shared" si="7"/>
        <v>0.24591800000052899</v>
      </c>
      <c r="N58">
        <f t="shared" si="8"/>
        <v>0.24591800000052899</v>
      </c>
      <c r="O58">
        <f t="shared" ca="1" si="9"/>
        <v>0.24456078898973097</v>
      </c>
      <c r="P58">
        <f t="shared" ca="1" si="10"/>
        <v>0.85997660785733199</v>
      </c>
      <c r="Q58" s="2">
        <f t="shared" si="11"/>
        <v>12808.945</v>
      </c>
      <c r="R58">
        <f>G58</f>
        <v>0.24591800000052899</v>
      </c>
      <c r="U58" s="48"/>
    </row>
    <row r="59" spans="1:21" ht="12.95" customHeight="1" x14ac:dyDescent="0.2">
      <c r="A59" s="54" t="s">
        <v>198</v>
      </c>
      <c r="B59" s="55" t="s">
        <v>53</v>
      </c>
      <c r="C59" s="54">
        <v>27887.274000000001</v>
      </c>
      <c r="D59" s="40"/>
      <c r="E59">
        <f t="shared" si="6"/>
        <v>-3865.2415273705351</v>
      </c>
      <c r="F59" s="56">
        <f>ROUND(2*E59,0)/2-0.5</f>
        <v>-3865.5</v>
      </c>
      <c r="G59" s="40">
        <f t="shared" si="7"/>
        <v>0.92655949999971199</v>
      </c>
      <c r="N59">
        <f t="shared" si="8"/>
        <v>0.92655949999971199</v>
      </c>
      <c r="O59">
        <f t="shared" ca="1" si="9"/>
        <v>0.24371823631492576</v>
      </c>
      <c r="P59">
        <f t="shared" ca="1" si="10"/>
        <v>0.85726377853948155</v>
      </c>
      <c r="Q59" s="2">
        <f t="shared" si="11"/>
        <v>12868.774000000001</v>
      </c>
      <c r="S59">
        <f>G59</f>
        <v>0.92655949999971199</v>
      </c>
      <c r="U59" s="48"/>
    </row>
    <row r="60" spans="1:21" ht="12.95" customHeight="1" x14ac:dyDescent="0.2">
      <c r="A60" s="54" t="s">
        <v>198</v>
      </c>
      <c r="B60" s="55" t="s">
        <v>53</v>
      </c>
      <c r="C60" s="54">
        <v>27888.379000000001</v>
      </c>
      <c r="D60" s="40"/>
      <c r="E60">
        <f t="shared" si="6"/>
        <v>-3864.9332770578912</v>
      </c>
      <c r="F60">
        <f>ROUND(2*E60,0)/2</f>
        <v>-3865</v>
      </c>
      <c r="G60" s="40">
        <f t="shared" si="7"/>
        <v>0.23918499999854248</v>
      </c>
      <c r="N60">
        <f t="shared" si="8"/>
        <v>0.23918499999854248</v>
      </c>
      <c r="O60">
        <f t="shared" ca="1" si="9"/>
        <v>0.24369270441568924</v>
      </c>
      <c r="P60">
        <f t="shared" ca="1" si="10"/>
        <v>0.85718157159045572</v>
      </c>
      <c r="Q60" s="2">
        <f t="shared" si="11"/>
        <v>12869.879000000001</v>
      </c>
      <c r="R60">
        <f>G60</f>
        <v>0.23918499999854248</v>
      </c>
      <c r="U60" s="48"/>
    </row>
    <row r="61" spans="1:21" ht="12.95" customHeight="1" x14ac:dyDescent="0.2">
      <c r="A61" s="54" t="s">
        <v>187</v>
      </c>
      <c r="B61" s="55" t="s">
        <v>53</v>
      </c>
      <c r="C61" s="54">
        <v>28544.386999999999</v>
      </c>
      <c r="D61" s="40"/>
      <c r="E61">
        <f t="shared" si="6"/>
        <v>-3681.9335747077416</v>
      </c>
      <c r="F61">
        <f>ROUND(2*E61,0)/2</f>
        <v>-3682</v>
      </c>
      <c r="G61" s="40">
        <f t="shared" si="7"/>
        <v>0.23811799999748473</v>
      </c>
      <c r="N61">
        <f t="shared" si="8"/>
        <v>0.23811799999748473</v>
      </c>
      <c r="O61">
        <f t="shared" ca="1" si="9"/>
        <v>0.23434802929512219</v>
      </c>
      <c r="P61">
        <f t="shared" ca="1" si="10"/>
        <v>0.82709382824702349</v>
      </c>
      <c r="Q61" s="2">
        <f t="shared" si="11"/>
        <v>13525.886999999999</v>
      </c>
      <c r="R61">
        <f>G61</f>
        <v>0.23811799999748473</v>
      </c>
      <c r="U61" s="48"/>
    </row>
    <row r="62" spans="1:21" ht="12.95" customHeight="1" x14ac:dyDescent="0.2">
      <c r="A62" s="54" t="s">
        <v>187</v>
      </c>
      <c r="B62" s="55" t="s">
        <v>53</v>
      </c>
      <c r="C62" s="54">
        <v>28550.444</v>
      </c>
      <c r="D62" s="40"/>
      <c r="E62">
        <f t="shared" si="6"/>
        <v>-3680.243916659158</v>
      </c>
      <c r="F62" s="56">
        <f>ROUND(2*E62,0)/2-0.5</f>
        <v>-3680.5</v>
      </c>
      <c r="G62" s="40">
        <f t="shared" si="7"/>
        <v>0.91799449999962235</v>
      </c>
      <c r="N62">
        <f t="shared" si="8"/>
        <v>0.91799449999962235</v>
      </c>
      <c r="O62">
        <f t="shared" ca="1" si="9"/>
        <v>0.23427143359741262</v>
      </c>
      <c r="P62">
        <f t="shared" ca="1" si="10"/>
        <v>0.8268472073999461</v>
      </c>
      <c r="Q62" s="2">
        <f t="shared" si="11"/>
        <v>13531.944</v>
      </c>
      <c r="S62">
        <f>G62</f>
        <v>0.91799449999962235</v>
      </c>
      <c r="U62" s="48"/>
    </row>
    <row r="63" spans="1:21" ht="12.95" customHeight="1" x14ac:dyDescent="0.2">
      <c r="A63" s="54" t="s">
        <v>187</v>
      </c>
      <c r="B63" s="55" t="s">
        <v>53</v>
      </c>
      <c r="C63" s="54">
        <v>28598.162</v>
      </c>
      <c r="D63" s="40"/>
      <c r="E63">
        <f t="shared" si="6"/>
        <v>-3666.9325244250017</v>
      </c>
      <c r="F63">
        <f>ROUND(2*E63,0)/2</f>
        <v>-3667</v>
      </c>
      <c r="G63" s="40">
        <f t="shared" si="7"/>
        <v>0.24188299999877927</v>
      </c>
      <c r="N63">
        <f t="shared" si="8"/>
        <v>0.24188299999877927</v>
      </c>
      <c r="O63">
        <f t="shared" ca="1" si="9"/>
        <v>0.23358207231802652</v>
      </c>
      <c r="P63">
        <f t="shared" ca="1" si="10"/>
        <v>0.82462761977625032</v>
      </c>
      <c r="Q63" s="2">
        <f t="shared" si="11"/>
        <v>13579.662</v>
      </c>
      <c r="R63">
        <f>G63</f>
        <v>0.24188299999877927</v>
      </c>
      <c r="U63" s="48"/>
    </row>
    <row r="64" spans="1:21" ht="12.95" customHeight="1" x14ac:dyDescent="0.2">
      <c r="A64" s="54" t="s">
        <v>187</v>
      </c>
      <c r="B64" s="55" t="s">
        <v>53</v>
      </c>
      <c r="C64" s="54">
        <v>28604.221000000001</v>
      </c>
      <c r="D64" s="40"/>
      <c r="E64">
        <f t="shared" si="6"/>
        <v>-3665.2423084573002</v>
      </c>
      <c r="F64" s="56">
        <f>ROUND(2*E64,0)/2-0.5</f>
        <v>-3665.5</v>
      </c>
      <c r="G64" s="40">
        <f t="shared" si="7"/>
        <v>0.92375950000132434</v>
      </c>
      <c r="N64">
        <f t="shared" si="8"/>
        <v>0.92375950000132434</v>
      </c>
      <c r="O64">
        <f t="shared" ca="1" si="9"/>
        <v>0.23350547662031695</v>
      </c>
      <c r="P64">
        <f t="shared" ca="1" si="10"/>
        <v>0.82438099892917305</v>
      </c>
      <c r="Q64" s="2">
        <f t="shared" si="11"/>
        <v>13585.721000000001</v>
      </c>
      <c r="S64">
        <f>G64</f>
        <v>0.92375950000132434</v>
      </c>
      <c r="U64" s="48"/>
    </row>
    <row r="65" spans="1:21" ht="12.95" customHeight="1" x14ac:dyDescent="0.2">
      <c r="A65" s="54" t="s">
        <v>187</v>
      </c>
      <c r="B65" s="55" t="s">
        <v>53</v>
      </c>
      <c r="C65" s="54">
        <v>28623.243999999999</v>
      </c>
      <c r="D65" s="40"/>
      <c r="E65">
        <f t="shared" si="6"/>
        <v>-3659.9356607673235</v>
      </c>
      <c r="F65">
        <f>ROUND(2*E65,0)/2</f>
        <v>-3660</v>
      </c>
      <c r="G65" s="40">
        <f t="shared" si="7"/>
        <v>0.2306399999979476</v>
      </c>
      <c r="N65">
        <f t="shared" si="8"/>
        <v>0.2306399999979476</v>
      </c>
      <c r="O65">
        <f t="shared" ca="1" si="9"/>
        <v>0.23322462572871522</v>
      </c>
      <c r="P65">
        <f t="shared" ca="1" si="10"/>
        <v>0.82347672248988957</v>
      </c>
      <c r="Q65" s="2">
        <f t="shared" si="11"/>
        <v>13604.743999999999</v>
      </c>
      <c r="R65">
        <f>G65</f>
        <v>0.2306399999979476</v>
      </c>
      <c r="U65" s="48"/>
    </row>
    <row r="66" spans="1:21" ht="12.95" customHeight="1" x14ac:dyDescent="0.2">
      <c r="A66" s="54" t="s">
        <v>187</v>
      </c>
      <c r="B66" s="55" t="s">
        <v>53</v>
      </c>
      <c r="C66" s="54">
        <v>28985.307000000001</v>
      </c>
      <c r="D66" s="40"/>
      <c r="E66">
        <f t="shared" si="6"/>
        <v>-3558.9347259738406</v>
      </c>
      <c r="F66">
        <f>ROUND(2*E66,0)/2</f>
        <v>-3559</v>
      </c>
      <c r="G66" s="40">
        <f t="shared" si="7"/>
        <v>0.23399100000096951</v>
      </c>
      <c r="N66">
        <f t="shared" si="8"/>
        <v>0.23399100000096951</v>
      </c>
      <c r="O66">
        <f t="shared" ca="1" si="9"/>
        <v>0.22806718208293777</v>
      </c>
      <c r="P66">
        <f t="shared" ca="1" si="10"/>
        <v>0.80687091878668371</v>
      </c>
      <c r="Q66" s="2">
        <f t="shared" si="11"/>
        <v>13966.807000000001</v>
      </c>
      <c r="R66">
        <f>G66</f>
        <v>0.23399100000096951</v>
      </c>
      <c r="U66" s="48"/>
    </row>
    <row r="67" spans="1:21" ht="12.95" customHeight="1" x14ac:dyDescent="0.2">
      <c r="A67" s="54" t="s">
        <v>187</v>
      </c>
      <c r="B67" s="55" t="s">
        <v>53</v>
      </c>
      <c r="C67" s="54">
        <v>29249.43</v>
      </c>
      <c r="D67" s="40"/>
      <c r="E67">
        <f t="shared" si="6"/>
        <v>-3485.2550903842916</v>
      </c>
      <c r="F67">
        <f>ROUND(2*E67,0)/2</f>
        <v>-3485.5</v>
      </c>
      <c r="G67" s="40">
        <f t="shared" si="7"/>
        <v>0.87793950000195764</v>
      </c>
      <c r="N67">
        <f t="shared" si="8"/>
        <v>0.87793950000195764</v>
      </c>
      <c r="O67">
        <f t="shared" ca="1" si="9"/>
        <v>0.22431399289516907</v>
      </c>
      <c r="P67">
        <f t="shared" ca="1" si="10"/>
        <v>0.79478649727989537</v>
      </c>
      <c r="Q67" s="2">
        <f t="shared" si="11"/>
        <v>14230.93</v>
      </c>
      <c r="S67">
        <f>G67</f>
        <v>0.87793950000195764</v>
      </c>
      <c r="U67" s="48"/>
    </row>
    <row r="68" spans="1:21" ht="12.95" customHeight="1" x14ac:dyDescent="0.2">
      <c r="A68" s="54" t="s">
        <v>187</v>
      </c>
      <c r="B68" s="55" t="s">
        <v>53</v>
      </c>
      <c r="C68" s="54">
        <v>29321.154999999999</v>
      </c>
      <c r="D68" s="40"/>
      <c r="E68">
        <f t="shared" si="6"/>
        <v>-3465.2467160183323</v>
      </c>
      <c r="F68" s="56">
        <f>ROUND(2*E68,0)/2-0.5</f>
        <v>-3465.5</v>
      </c>
      <c r="G68" s="40">
        <f t="shared" si="7"/>
        <v>0.90795950000028824</v>
      </c>
      <c r="N68">
        <f t="shared" si="8"/>
        <v>0.90795950000028824</v>
      </c>
      <c r="O68">
        <f t="shared" ca="1" si="9"/>
        <v>0.22329271692570818</v>
      </c>
      <c r="P68">
        <f t="shared" ca="1" si="10"/>
        <v>0.79149821931886444</v>
      </c>
      <c r="Q68" s="2">
        <f t="shared" si="11"/>
        <v>14302.654999999999</v>
      </c>
      <c r="S68">
        <f>G68</f>
        <v>0.90795950000028824</v>
      </c>
      <c r="U68" s="48"/>
    </row>
    <row r="69" spans="1:21" ht="12.95" customHeight="1" x14ac:dyDescent="0.2">
      <c r="A69" s="54" t="s">
        <v>187</v>
      </c>
      <c r="B69" s="55" t="s">
        <v>53</v>
      </c>
      <c r="C69" s="54">
        <v>29346.234</v>
      </c>
      <c r="D69" s="40"/>
      <c r="E69">
        <f t="shared" si="6"/>
        <v>-3458.2506892393303</v>
      </c>
      <c r="F69">
        <f t="shared" ref="F69:F100" si="12">ROUND(2*E69,0)/2</f>
        <v>-3458.5</v>
      </c>
      <c r="G69" s="40">
        <f t="shared" si="7"/>
        <v>0.89371649999884539</v>
      </c>
      <c r="N69">
        <f t="shared" si="8"/>
        <v>0.89371649999884539</v>
      </c>
      <c r="O69">
        <f t="shared" ca="1" si="9"/>
        <v>0.22293527033639687</v>
      </c>
      <c r="P69">
        <f t="shared" ca="1" si="10"/>
        <v>0.79034732203250369</v>
      </c>
      <c r="Q69" s="2">
        <f t="shared" si="11"/>
        <v>14327.734</v>
      </c>
      <c r="S69">
        <f>G69</f>
        <v>0.89371649999884539</v>
      </c>
      <c r="U69" s="48"/>
    </row>
    <row r="70" spans="1:21" ht="12.95" customHeight="1" x14ac:dyDescent="0.2">
      <c r="A70" s="54" t="s">
        <v>187</v>
      </c>
      <c r="B70" s="55" t="s">
        <v>53</v>
      </c>
      <c r="C70" s="54">
        <v>29641.302</v>
      </c>
      <c r="D70" s="40"/>
      <c r="E70">
        <f t="shared" si="6"/>
        <v>-3375.9386500979567</v>
      </c>
      <c r="F70">
        <f t="shared" si="12"/>
        <v>-3376</v>
      </c>
      <c r="G70" s="40">
        <f t="shared" si="7"/>
        <v>0.21992400000090129</v>
      </c>
      <c r="N70">
        <f t="shared" si="8"/>
        <v>0.21992400000090129</v>
      </c>
      <c r="O70">
        <f t="shared" ca="1" si="9"/>
        <v>0.21872250696237075</v>
      </c>
      <c r="P70">
        <f t="shared" ca="1" si="10"/>
        <v>0.77678317544325137</v>
      </c>
      <c r="Q70" s="2">
        <f t="shared" si="11"/>
        <v>14622.802</v>
      </c>
      <c r="R70">
        <f>G70</f>
        <v>0.21992400000090129</v>
      </c>
      <c r="U70" s="48"/>
    </row>
    <row r="71" spans="1:21" ht="12.95" customHeight="1" x14ac:dyDescent="0.2">
      <c r="A71" s="54" t="s">
        <v>259</v>
      </c>
      <c r="B71" s="55" t="s">
        <v>53</v>
      </c>
      <c r="C71" s="54">
        <v>29641.311000000002</v>
      </c>
      <c r="D71" s="40"/>
      <c r="E71">
        <f t="shared" si="6"/>
        <v>-3375.9361394619259</v>
      </c>
      <c r="F71">
        <f t="shared" si="12"/>
        <v>-3376</v>
      </c>
      <c r="G71" s="40">
        <f t="shared" si="7"/>
        <v>0.22892400000273483</v>
      </c>
      <c r="N71">
        <f t="shared" si="8"/>
        <v>0.22892400000273483</v>
      </c>
      <c r="O71">
        <f t="shared" ca="1" si="9"/>
        <v>0.21872250696237075</v>
      </c>
      <c r="P71">
        <f t="shared" ca="1" si="10"/>
        <v>0.77678317544325137</v>
      </c>
      <c r="Q71" s="2">
        <f t="shared" si="11"/>
        <v>14622.811000000002</v>
      </c>
      <c r="R71">
        <f>G71</f>
        <v>0.22892400000273483</v>
      </c>
      <c r="U71" s="48"/>
    </row>
    <row r="72" spans="1:21" ht="12.95" customHeight="1" x14ac:dyDescent="0.2">
      <c r="A72" s="54" t="s">
        <v>187</v>
      </c>
      <c r="B72" s="55" t="s">
        <v>53</v>
      </c>
      <c r="C72" s="54">
        <v>29665.253000000001</v>
      </c>
      <c r="D72" s="40"/>
      <c r="E72">
        <f t="shared" si="6"/>
        <v>-3369.2572897014547</v>
      </c>
      <c r="F72">
        <f t="shared" si="12"/>
        <v>-3369.5</v>
      </c>
      <c r="G72" s="40">
        <f t="shared" si="7"/>
        <v>0.87005549999958021</v>
      </c>
      <c r="N72">
        <f t="shared" si="8"/>
        <v>0.87005549999958021</v>
      </c>
      <c r="O72">
        <f t="shared" ca="1" si="9"/>
        <v>0.21839059227229596</v>
      </c>
      <c r="P72">
        <f t="shared" ca="1" si="10"/>
        <v>0.77571448510591645</v>
      </c>
      <c r="Q72" s="2">
        <f t="shared" si="11"/>
        <v>14646.753000000001</v>
      </c>
      <c r="S72">
        <f>G72</f>
        <v>0.87005549999958021</v>
      </c>
      <c r="U72" s="48"/>
    </row>
    <row r="73" spans="1:21" ht="12.95" customHeight="1" x14ac:dyDescent="0.2">
      <c r="A73" s="54" t="s">
        <v>187</v>
      </c>
      <c r="B73" s="55" t="s">
        <v>53</v>
      </c>
      <c r="C73" s="54">
        <v>29690.35</v>
      </c>
      <c r="D73" s="40"/>
      <c r="E73">
        <f t="shared" si="6"/>
        <v>-3362.256241650392</v>
      </c>
      <c r="F73">
        <f t="shared" si="12"/>
        <v>-3362.5</v>
      </c>
      <c r="G73" s="40">
        <f t="shared" si="7"/>
        <v>0.87381249999816646</v>
      </c>
      <c r="N73">
        <f t="shared" si="8"/>
        <v>0.87381249999816646</v>
      </c>
      <c r="O73">
        <f t="shared" ca="1" si="9"/>
        <v>0.21803314568298465</v>
      </c>
      <c r="P73">
        <f t="shared" ca="1" si="10"/>
        <v>0.77456358781955559</v>
      </c>
      <c r="Q73" s="2">
        <f t="shared" si="11"/>
        <v>14671.849999999999</v>
      </c>
      <c r="S73">
        <f>G73</f>
        <v>0.87381249999816646</v>
      </c>
      <c r="U73" s="48"/>
    </row>
    <row r="74" spans="1:21" ht="12.95" customHeight="1" x14ac:dyDescent="0.2">
      <c r="A74" s="54" t="s">
        <v>187</v>
      </c>
      <c r="B74" s="55" t="s">
        <v>53</v>
      </c>
      <c r="C74" s="54">
        <v>30027.304</v>
      </c>
      <c r="D74" s="40"/>
      <c r="E74">
        <f t="shared" si="6"/>
        <v>-3268.2597024226802</v>
      </c>
      <c r="F74">
        <f t="shared" si="12"/>
        <v>-3268.5</v>
      </c>
      <c r="G74" s="40">
        <f t="shared" si="7"/>
        <v>0.86140650000015739</v>
      </c>
      <c r="N74">
        <f t="shared" si="8"/>
        <v>0.86140650000015739</v>
      </c>
      <c r="O74">
        <f t="shared" ca="1" si="9"/>
        <v>0.21323314862651851</v>
      </c>
      <c r="P74">
        <f t="shared" ca="1" si="10"/>
        <v>0.75910868140271059</v>
      </c>
      <c r="Q74" s="2">
        <f t="shared" si="11"/>
        <v>15008.804</v>
      </c>
      <c r="S74">
        <f>G74</f>
        <v>0.86140650000015739</v>
      </c>
      <c r="U74" s="48"/>
    </row>
    <row r="75" spans="1:21" ht="12.95" customHeight="1" x14ac:dyDescent="0.2">
      <c r="A75" s="54" t="s">
        <v>259</v>
      </c>
      <c r="B75" s="55" t="s">
        <v>53</v>
      </c>
      <c r="C75" s="54">
        <v>30028.463</v>
      </c>
      <c r="D75" s="40"/>
      <c r="E75">
        <f t="shared" si="6"/>
        <v>-3267.9363882938528</v>
      </c>
      <c r="F75">
        <f t="shared" si="12"/>
        <v>-3268</v>
      </c>
      <c r="G75" s="40">
        <f t="shared" si="7"/>
        <v>0.2280319999990752</v>
      </c>
      <c r="N75">
        <f t="shared" si="8"/>
        <v>0.2280319999990752</v>
      </c>
      <c r="O75">
        <f t="shared" ca="1" si="9"/>
        <v>0.213207616727282</v>
      </c>
      <c r="P75">
        <f t="shared" ca="1" si="10"/>
        <v>0.75902647445368487</v>
      </c>
      <c r="Q75" s="2">
        <f t="shared" si="11"/>
        <v>15009.963</v>
      </c>
      <c r="R75">
        <f>G75</f>
        <v>0.2280319999990752</v>
      </c>
      <c r="U75" s="48"/>
    </row>
    <row r="76" spans="1:21" ht="12.95" customHeight="1" x14ac:dyDescent="0.2">
      <c r="A76" s="54" t="s">
        <v>187</v>
      </c>
      <c r="B76" s="55" t="s">
        <v>53</v>
      </c>
      <c r="C76" s="54">
        <v>30045.21</v>
      </c>
      <c r="D76" s="40"/>
      <c r="E76">
        <f t="shared" si="6"/>
        <v>-3263.2646525600539</v>
      </c>
      <c r="F76">
        <f t="shared" si="12"/>
        <v>-3263.5</v>
      </c>
      <c r="G76" s="40">
        <f t="shared" si="7"/>
        <v>0.84366149999914342</v>
      </c>
      <c r="N76">
        <f t="shared" si="8"/>
        <v>0.84366149999914342</v>
      </c>
      <c r="O76">
        <f t="shared" ca="1" si="9"/>
        <v>0.21297782963415329</v>
      </c>
      <c r="P76">
        <f t="shared" ca="1" si="10"/>
        <v>0.75828661191245283</v>
      </c>
      <c r="Q76" s="2">
        <f t="shared" si="11"/>
        <v>15026.71</v>
      </c>
      <c r="S76">
        <f>G76</f>
        <v>0.84366149999914342</v>
      </c>
      <c r="U76" s="48"/>
    </row>
    <row r="77" spans="1:21" ht="12.95" customHeight="1" x14ac:dyDescent="0.2">
      <c r="A77" s="54" t="s">
        <v>259</v>
      </c>
      <c r="B77" s="55" t="s">
        <v>53</v>
      </c>
      <c r="C77" s="54">
        <v>30082.255000000001</v>
      </c>
      <c r="D77" s="40"/>
      <c r="E77">
        <f t="shared" si="6"/>
        <v>-3252.9305956986109</v>
      </c>
      <c r="F77">
        <f t="shared" si="12"/>
        <v>-3253</v>
      </c>
      <c r="G77" s="40">
        <f t="shared" si="7"/>
        <v>0.24879700000019511</v>
      </c>
      <c r="N77">
        <f t="shared" si="8"/>
        <v>0.24879700000019511</v>
      </c>
      <c r="O77">
        <f t="shared" ca="1" si="9"/>
        <v>0.21244165975018633</v>
      </c>
      <c r="P77">
        <f t="shared" ca="1" si="10"/>
        <v>0.75656026598291171</v>
      </c>
      <c r="Q77" s="2">
        <f t="shared" si="11"/>
        <v>15063.755000000001</v>
      </c>
      <c r="R77">
        <f>G77</f>
        <v>0.24879700000019511</v>
      </c>
      <c r="U77" s="48"/>
    </row>
    <row r="78" spans="1:21" ht="12.95" customHeight="1" x14ac:dyDescent="0.2">
      <c r="A78" s="54" t="s">
        <v>259</v>
      </c>
      <c r="B78" s="55" t="s">
        <v>53</v>
      </c>
      <c r="C78" s="54">
        <v>30088.274000000001</v>
      </c>
      <c r="D78" s="40"/>
      <c r="E78">
        <f t="shared" si="6"/>
        <v>-3251.251538113268</v>
      </c>
      <c r="F78">
        <f t="shared" si="12"/>
        <v>-3251.5</v>
      </c>
      <c r="G78" s="40">
        <f t="shared" si="7"/>
        <v>0.89067350000186707</v>
      </c>
      <c r="N78">
        <f t="shared" si="8"/>
        <v>0.89067350000186707</v>
      </c>
      <c r="O78">
        <f t="shared" ca="1" si="9"/>
        <v>0.21236506405247677</v>
      </c>
      <c r="P78">
        <f t="shared" ca="1" si="10"/>
        <v>0.75631364513583432</v>
      </c>
      <c r="Q78" s="2">
        <f t="shared" si="11"/>
        <v>15069.774000000001</v>
      </c>
      <c r="S78">
        <f>G78</f>
        <v>0.89067350000186707</v>
      </c>
      <c r="U78" s="48"/>
    </row>
    <row r="79" spans="1:21" ht="12.95" customHeight="1" x14ac:dyDescent="0.2">
      <c r="A79" s="54" t="s">
        <v>259</v>
      </c>
      <c r="B79" s="55" t="s">
        <v>53</v>
      </c>
      <c r="C79" s="54">
        <v>30131.223000000002</v>
      </c>
      <c r="D79" s="40"/>
      <c r="E79">
        <f t="shared" si="6"/>
        <v>-3239.2705040157621</v>
      </c>
      <c r="F79">
        <f t="shared" si="12"/>
        <v>-3239.5</v>
      </c>
      <c r="G79" s="40">
        <f t="shared" si="7"/>
        <v>0.82268549999935203</v>
      </c>
      <c r="N79">
        <f t="shared" si="8"/>
        <v>0.82268549999935203</v>
      </c>
      <c r="O79">
        <f t="shared" ca="1" si="9"/>
        <v>0.21175229847080024</v>
      </c>
      <c r="P79">
        <f t="shared" ca="1" si="10"/>
        <v>0.75434067835921581</v>
      </c>
      <c r="Q79" s="2">
        <f t="shared" si="11"/>
        <v>15112.723000000002</v>
      </c>
      <c r="S79">
        <f>G79</f>
        <v>0.82268549999935203</v>
      </c>
      <c r="U79" s="48"/>
    </row>
    <row r="80" spans="1:21" ht="12.95" customHeight="1" x14ac:dyDescent="0.2">
      <c r="A80" s="54" t="s">
        <v>187</v>
      </c>
      <c r="B80" s="55" t="s">
        <v>53</v>
      </c>
      <c r="C80" s="54">
        <v>30444.289000000001</v>
      </c>
      <c r="D80" s="40"/>
      <c r="E80">
        <f t="shared" si="6"/>
        <v>-3151.9377507323384</v>
      </c>
      <c r="F80">
        <f t="shared" si="12"/>
        <v>-3152</v>
      </c>
      <c r="G80" s="40">
        <f t="shared" si="7"/>
        <v>0.22314800000094692</v>
      </c>
      <c r="N80">
        <f t="shared" si="8"/>
        <v>0.22314800000094692</v>
      </c>
      <c r="O80">
        <f t="shared" ca="1" si="9"/>
        <v>0.20728421610440892</v>
      </c>
      <c r="P80">
        <f t="shared" ca="1" si="10"/>
        <v>0.73995446227970585</v>
      </c>
      <c r="Q80" s="2">
        <f t="shared" si="11"/>
        <v>15425.789000000001</v>
      </c>
      <c r="R80">
        <f>G80</f>
        <v>0.22314800000094692</v>
      </c>
      <c r="U80" s="48"/>
    </row>
    <row r="81" spans="1:21" ht="12.95" customHeight="1" x14ac:dyDescent="0.2">
      <c r="A81" s="54" t="s">
        <v>259</v>
      </c>
      <c r="B81" s="55" t="s">
        <v>53</v>
      </c>
      <c r="C81" s="54">
        <v>30720.302</v>
      </c>
      <c r="D81" s="40"/>
      <c r="E81">
        <f t="shared" si="6"/>
        <v>-3074.9412859868294</v>
      </c>
      <c r="F81">
        <f t="shared" si="12"/>
        <v>-3075</v>
      </c>
      <c r="G81" s="40">
        <f t="shared" si="7"/>
        <v>0.2104749999998603</v>
      </c>
      <c r="N81">
        <f t="shared" si="8"/>
        <v>0.2104749999998603</v>
      </c>
      <c r="O81">
        <f t="shared" ca="1" si="9"/>
        <v>0.20335230362198453</v>
      </c>
      <c r="P81">
        <f t="shared" ca="1" si="10"/>
        <v>0.72729459212973713</v>
      </c>
      <c r="Q81" s="2">
        <f t="shared" si="11"/>
        <v>15701.802</v>
      </c>
      <c r="R81">
        <f>G81</f>
        <v>0.2104749999998603</v>
      </c>
      <c r="U81" s="48"/>
    </row>
    <row r="82" spans="1:21" ht="12.95" customHeight="1" x14ac:dyDescent="0.2">
      <c r="A82" s="54" t="s">
        <v>187</v>
      </c>
      <c r="B82" s="55" t="s">
        <v>53</v>
      </c>
      <c r="C82" s="54">
        <v>30763.326000000001</v>
      </c>
      <c r="D82" s="40"/>
      <c r="E82">
        <f t="shared" si="6"/>
        <v>-3062.9393299224016</v>
      </c>
      <c r="F82">
        <f t="shared" si="12"/>
        <v>-3063</v>
      </c>
      <c r="G82" s="40">
        <f t="shared" si="7"/>
        <v>0.21748700000171084</v>
      </c>
      <c r="N82">
        <f t="shared" si="8"/>
        <v>0.21748700000171084</v>
      </c>
      <c r="O82">
        <f t="shared" ca="1" si="9"/>
        <v>0.202739538040308</v>
      </c>
      <c r="P82">
        <f t="shared" ca="1" si="10"/>
        <v>0.72532162535311862</v>
      </c>
      <c r="Q82" s="2">
        <f t="shared" si="11"/>
        <v>15744.826000000001</v>
      </c>
      <c r="R82">
        <f>G82</f>
        <v>0.21748700000171084</v>
      </c>
      <c r="U82" s="48"/>
    </row>
    <row r="83" spans="1:21" ht="12.95" customHeight="1" x14ac:dyDescent="0.2">
      <c r="A83" s="54" t="s">
        <v>187</v>
      </c>
      <c r="B83" s="55" t="s">
        <v>53</v>
      </c>
      <c r="C83" s="54">
        <v>31027.403999999999</v>
      </c>
      <c r="D83" s="40"/>
      <c r="E83">
        <f t="shared" si="6"/>
        <v>-2989.2722475130063</v>
      </c>
      <c r="F83">
        <f t="shared" si="12"/>
        <v>-2989.5</v>
      </c>
      <c r="G83" s="40">
        <f t="shared" si="7"/>
        <v>0.81643550000080722</v>
      </c>
      <c r="N83">
        <f t="shared" si="8"/>
        <v>0.81643550000080722</v>
      </c>
      <c r="O83">
        <f t="shared" ca="1" si="9"/>
        <v>0.19898634885253927</v>
      </c>
      <c r="P83">
        <f t="shared" ca="1" si="10"/>
        <v>0.71323720384633016</v>
      </c>
      <c r="Q83" s="2">
        <f t="shared" si="11"/>
        <v>16008.903999999999</v>
      </c>
      <c r="S83">
        <f>G83</f>
        <v>0.81643550000080722</v>
      </c>
      <c r="U83" s="48"/>
    </row>
    <row r="84" spans="1:21" ht="12.95" customHeight="1" x14ac:dyDescent="0.2">
      <c r="A84" s="54" t="s">
        <v>300</v>
      </c>
      <c r="B84" s="55" t="s">
        <v>53</v>
      </c>
      <c r="C84" s="54">
        <v>36129.627</v>
      </c>
      <c r="D84" s="40"/>
      <c r="E84">
        <f t="shared" si="6"/>
        <v>-1565.9583697491789</v>
      </c>
      <c r="F84">
        <f t="shared" si="12"/>
        <v>-1566</v>
      </c>
      <c r="G84" s="40">
        <f t="shared" si="7"/>
        <v>0.14923400000407128</v>
      </c>
      <c r="N84">
        <f t="shared" si="8"/>
        <v>0.14923400000407128</v>
      </c>
      <c r="O84">
        <f t="shared" ca="1" si="9"/>
        <v>0.12629703172616125</v>
      </c>
      <c r="P84">
        <f t="shared" ca="1" si="10"/>
        <v>0.47919401996995925</v>
      </c>
      <c r="Q84" s="2">
        <f t="shared" si="11"/>
        <v>21111.127</v>
      </c>
      <c r="R84">
        <f>G84</f>
        <v>0.14923400000407128</v>
      </c>
      <c r="U84" s="48"/>
    </row>
    <row r="85" spans="1:21" ht="12.95" customHeight="1" x14ac:dyDescent="0.2">
      <c r="A85" s="54" t="s">
        <v>305</v>
      </c>
      <c r="B85" s="55" t="s">
        <v>53</v>
      </c>
      <c r="C85" s="54">
        <v>36165.474000000002</v>
      </c>
      <c r="D85" s="40"/>
      <c r="E85">
        <f t="shared" ref="E85:E116" si="13">+(C85-C$7)/C$8</f>
        <v>-1555.9585064393625</v>
      </c>
      <c r="F85">
        <f t="shared" si="12"/>
        <v>-1556</v>
      </c>
      <c r="G85" s="40">
        <f t="shared" ref="G85:G116" si="14">+C85-(C$7+F85*C$8)</f>
        <v>0.14874400000553578</v>
      </c>
      <c r="N85">
        <f t="shared" ref="N85:N104" si="15">+G85</f>
        <v>0.14874400000553578</v>
      </c>
      <c r="O85">
        <f t="shared" ref="O85:O116" ca="1" si="16">+C$11+C$12*$F85</f>
        <v>0.1257863937414308</v>
      </c>
      <c r="P85">
        <f t="shared" ref="P85:P116" ca="1" si="17">+D$11+D$12*$F85</f>
        <v>0.47754988098944384</v>
      </c>
      <c r="Q85" s="2">
        <f t="shared" ref="Q85:Q116" si="18">+C85-15018.5</f>
        <v>21146.974000000002</v>
      </c>
      <c r="R85">
        <f>G85</f>
        <v>0.14874400000553578</v>
      </c>
      <c r="U85" s="48"/>
    </row>
    <row r="86" spans="1:21" ht="12.95" customHeight="1" x14ac:dyDescent="0.2">
      <c r="A86" s="54" t="s">
        <v>300</v>
      </c>
      <c r="B86" s="55" t="s">
        <v>53</v>
      </c>
      <c r="C86" s="54">
        <v>36201.326000000001</v>
      </c>
      <c r="D86" s="40"/>
      <c r="E86">
        <f t="shared" si="13"/>
        <v>-1545.9572483317518</v>
      </c>
      <c r="F86">
        <f t="shared" si="12"/>
        <v>-1546</v>
      </c>
      <c r="G86" s="40">
        <f t="shared" si="14"/>
        <v>0.15325400000438094</v>
      </c>
      <c r="N86">
        <f t="shared" si="15"/>
        <v>0.15325400000438094</v>
      </c>
      <c r="O86">
        <f t="shared" ca="1" si="16"/>
        <v>0.12527575575670036</v>
      </c>
      <c r="P86">
        <f t="shared" ca="1" si="17"/>
        <v>0.47590574200892843</v>
      </c>
      <c r="Q86" s="2">
        <f t="shared" si="18"/>
        <v>21182.826000000001</v>
      </c>
      <c r="R86">
        <f>G86</f>
        <v>0.15325400000438094</v>
      </c>
      <c r="U86" s="48"/>
    </row>
    <row r="87" spans="1:21" ht="12.95" customHeight="1" x14ac:dyDescent="0.2">
      <c r="A87" s="54" t="s">
        <v>300</v>
      </c>
      <c r="B87" s="55" t="s">
        <v>53</v>
      </c>
      <c r="C87" s="54">
        <v>36221.387999999999</v>
      </c>
      <c r="D87" s="40"/>
      <c r="E87">
        <f t="shared" si="13"/>
        <v>-1540.3607616600216</v>
      </c>
      <c r="F87">
        <f t="shared" si="12"/>
        <v>-1540.5</v>
      </c>
      <c r="G87" s="40">
        <f t="shared" si="14"/>
        <v>0.49913450000167359</v>
      </c>
      <c r="N87">
        <f t="shared" si="15"/>
        <v>0.49913450000167359</v>
      </c>
      <c r="O87">
        <f t="shared" ca="1" si="16"/>
        <v>0.12499490486509862</v>
      </c>
      <c r="P87">
        <f t="shared" ca="1" si="17"/>
        <v>0.47500146556964495</v>
      </c>
      <c r="Q87" s="2">
        <f t="shared" si="18"/>
        <v>21202.887999999999</v>
      </c>
      <c r="S87">
        <f>G87</f>
        <v>0.49913450000167359</v>
      </c>
      <c r="U87" s="48"/>
    </row>
    <row r="88" spans="1:21" ht="12.95" customHeight="1" x14ac:dyDescent="0.2">
      <c r="A88" s="54" t="s">
        <v>305</v>
      </c>
      <c r="B88" s="55" t="s">
        <v>53</v>
      </c>
      <c r="C88" s="54">
        <v>36226.436099999999</v>
      </c>
      <c r="D88" s="40"/>
      <c r="E88">
        <f t="shared" si="13"/>
        <v>-1538.9525459104671</v>
      </c>
      <c r="F88">
        <f t="shared" si="12"/>
        <v>-1539</v>
      </c>
      <c r="G88" s="40">
        <f t="shared" si="14"/>
        <v>0.17011099999945145</v>
      </c>
      <c r="N88">
        <f t="shared" si="15"/>
        <v>0.17011099999945145</v>
      </c>
      <c r="O88">
        <f t="shared" ca="1" si="16"/>
        <v>0.12491830916738905</v>
      </c>
      <c r="P88">
        <f t="shared" ca="1" si="17"/>
        <v>0.47475484472256757</v>
      </c>
      <c r="Q88" s="2">
        <f t="shared" si="18"/>
        <v>21207.936099999999</v>
      </c>
      <c r="R88">
        <f>G88</f>
        <v>0.17011099999945145</v>
      </c>
      <c r="U88" s="48"/>
    </row>
    <row r="89" spans="1:21" ht="12.95" customHeight="1" x14ac:dyDescent="0.2">
      <c r="A89" s="54" t="s">
        <v>305</v>
      </c>
      <c r="B89" s="55" t="s">
        <v>53</v>
      </c>
      <c r="C89" s="54">
        <v>36581.292699999998</v>
      </c>
      <c r="D89" s="40"/>
      <c r="E89">
        <f t="shared" si="13"/>
        <v>-1439.9619052826299</v>
      </c>
      <c r="F89">
        <f t="shared" si="12"/>
        <v>-1440</v>
      </c>
      <c r="G89" s="40">
        <f t="shared" si="14"/>
        <v>0.13655999999900814</v>
      </c>
      <c r="N89">
        <f t="shared" si="15"/>
        <v>0.13655999999900814</v>
      </c>
      <c r="O89">
        <f t="shared" ca="1" si="16"/>
        <v>0.11986299311855769</v>
      </c>
      <c r="P89">
        <f t="shared" ca="1" si="17"/>
        <v>0.45847786881546493</v>
      </c>
      <c r="Q89" s="2">
        <f t="shared" si="18"/>
        <v>21562.792699999998</v>
      </c>
      <c r="R89">
        <f>G89</f>
        <v>0.13655999999900814</v>
      </c>
      <c r="U89" s="48"/>
    </row>
    <row r="90" spans="1:21" ht="12.95" customHeight="1" x14ac:dyDescent="0.2">
      <c r="A90" s="54" t="s">
        <v>322</v>
      </c>
      <c r="B90" s="55" t="s">
        <v>53</v>
      </c>
      <c r="C90" s="54">
        <v>36630.294000000002</v>
      </c>
      <c r="D90" s="40"/>
      <c r="E90">
        <f t="shared" si="13"/>
        <v>-1426.2925242464671</v>
      </c>
      <c r="F90">
        <f t="shared" si="12"/>
        <v>-1426.5</v>
      </c>
      <c r="G90" s="40">
        <f t="shared" si="14"/>
        <v>0.74374850000458537</v>
      </c>
      <c r="N90">
        <f t="shared" si="15"/>
        <v>0.74374850000458537</v>
      </c>
      <c r="O90">
        <f t="shared" ca="1" si="16"/>
        <v>0.11917363183917162</v>
      </c>
      <c r="P90">
        <f t="shared" ca="1" si="17"/>
        <v>0.45625828119176909</v>
      </c>
      <c r="Q90" s="2">
        <f t="shared" si="18"/>
        <v>21611.794000000002</v>
      </c>
      <c r="S90">
        <f>G90</f>
        <v>0.74374850000458537</v>
      </c>
      <c r="U90" s="48"/>
    </row>
    <row r="91" spans="1:21" ht="12.95" customHeight="1" x14ac:dyDescent="0.2">
      <c r="A91" s="54" t="s">
        <v>327</v>
      </c>
      <c r="B91" s="55" t="s">
        <v>53</v>
      </c>
      <c r="C91" s="54">
        <v>36968.451000000001</v>
      </c>
      <c r="D91" s="40"/>
      <c r="E91">
        <f t="shared" si="13"/>
        <v>-1331.9603966693342</v>
      </c>
      <c r="F91">
        <f t="shared" si="12"/>
        <v>-1332</v>
      </c>
      <c r="G91" s="40">
        <f t="shared" si="14"/>
        <v>0.14196800000354415</v>
      </c>
      <c r="N91">
        <f t="shared" si="15"/>
        <v>0.14196800000354415</v>
      </c>
      <c r="O91">
        <f t="shared" ca="1" si="16"/>
        <v>0.11434810288346897</v>
      </c>
      <c r="P91">
        <f t="shared" ca="1" si="17"/>
        <v>0.44072116782589832</v>
      </c>
      <c r="Q91" s="2">
        <f t="shared" si="18"/>
        <v>21949.951000000001</v>
      </c>
      <c r="R91">
        <f>G91</f>
        <v>0.14196800000354415</v>
      </c>
      <c r="U91" s="48"/>
    </row>
    <row r="92" spans="1:21" ht="12.95" customHeight="1" x14ac:dyDescent="0.2">
      <c r="A92" s="54" t="s">
        <v>333</v>
      </c>
      <c r="B92" s="55" t="s">
        <v>53</v>
      </c>
      <c r="C92" s="54">
        <v>38730.606</v>
      </c>
      <c r="D92" s="40"/>
      <c r="E92">
        <f t="shared" si="13"/>
        <v>-840.39041506113824</v>
      </c>
      <c r="F92">
        <f t="shared" si="12"/>
        <v>-840.5</v>
      </c>
      <c r="G92" s="40">
        <f t="shared" si="14"/>
        <v>0.3928345000022091</v>
      </c>
      <c r="N92">
        <f t="shared" si="15"/>
        <v>0.3928345000022091</v>
      </c>
      <c r="O92">
        <f t="shared" ca="1" si="16"/>
        <v>8.9250245933967867E-2</v>
      </c>
      <c r="P92">
        <f t="shared" ca="1" si="17"/>
        <v>0.35991173693356515</v>
      </c>
      <c r="Q92" s="2">
        <f t="shared" si="18"/>
        <v>23712.106</v>
      </c>
      <c r="S92">
        <f>G92</f>
        <v>0.3928345000022091</v>
      </c>
      <c r="U92" s="48"/>
    </row>
    <row r="93" spans="1:21" ht="12.95" customHeight="1" x14ac:dyDescent="0.2">
      <c r="A93" s="54" t="s">
        <v>337</v>
      </c>
      <c r="B93" s="55" t="s">
        <v>53</v>
      </c>
      <c r="C93" s="54">
        <v>38732.097800000003</v>
      </c>
      <c r="D93" s="40"/>
      <c r="E93">
        <f t="shared" si="13"/>
        <v>-839.97426319109002</v>
      </c>
      <c r="F93">
        <f t="shared" si="12"/>
        <v>-840</v>
      </c>
      <c r="G93" s="40">
        <f t="shared" si="14"/>
        <v>9.2260000004898757E-2</v>
      </c>
      <c r="N93">
        <f t="shared" si="15"/>
        <v>9.2260000004898757E-2</v>
      </c>
      <c r="O93">
        <f t="shared" ca="1" si="16"/>
        <v>8.9224714034731339E-2</v>
      </c>
      <c r="P93">
        <f t="shared" ca="1" si="17"/>
        <v>0.35982952998453932</v>
      </c>
      <c r="Q93" s="2">
        <f t="shared" si="18"/>
        <v>23713.597800000003</v>
      </c>
      <c r="R93">
        <f>G93</f>
        <v>9.2260000004898757E-2</v>
      </c>
      <c r="U93" s="48"/>
    </row>
    <row r="94" spans="1:21" ht="12.95" customHeight="1" x14ac:dyDescent="0.2">
      <c r="A94" s="54" t="s">
        <v>337</v>
      </c>
      <c r="B94" s="55" t="s">
        <v>53</v>
      </c>
      <c r="C94" s="54">
        <v>38744.950700000001</v>
      </c>
      <c r="D94" s="40"/>
      <c r="E94">
        <f t="shared" si="13"/>
        <v>-836.38882387581361</v>
      </c>
      <c r="F94">
        <f t="shared" si="12"/>
        <v>-836.5</v>
      </c>
      <c r="G94" s="40">
        <f t="shared" si="14"/>
        <v>0.39853849999781232</v>
      </c>
      <c r="N94">
        <f t="shared" si="15"/>
        <v>0.39853849999781232</v>
      </c>
      <c r="O94">
        <f t="shared" ca="1" si="16"/>
        <v>8.9045990740075687E-2</v>
      </c>
      <c r="P94">
        <f t="shared" ca="1" si="17"/>
        <v>0.35925408134135894</v>
      </c>
      <c r="Q94" s="2">
        <f t="shared" si="18"/>
        <v>23726.450700000001</v>
      </c>
      <c r="S94">
        <f>G94</f>
        <v>0.39853849999781232</v>
      </c>
      <c r="U94" s="48"/>
    </row>
    <row r="95" spans="1:21" ht="12.95" customHeight="1" x14ac:dyDescent="0.2">
      <c r="A95" s="54" t="s">
        <v>337</v>
      </c>
      <c r="B95" s="55" t="s">
        <v>53</v>
      </c>
      <c r="C95" s="54">
        <v>38750.024899999997</v>
      </c>
      <c r="D95" s="40"/>
      <c r="E95">
        <f t="shared" si="13"/>
        <v>-834.97332728177162</v>
      </c>
      <c r="F95">
        <f t="shared" si="12"/>
        <v>-835</v>
      </c>
      <c r="G95" s="40">
        <f t="shared" si="14"/>
        <v>9.5614999998360872E-2</v>
      </c>
      <c r="N95">
        <f t="shared" si="15"/>
        <v>9.5614999998360872E-2</v>
      </c>
      <c r="O95">
        <f t="shared" ca="1" si="16"/>
        <v>8.8969395042366117E-2</v>
      </c>
      <c r="P95">
        <f t="shared" ca="1" si="17"/>
        <v>0.35900746049428162</v>
      </c>
      <c r="Q95" s="2">
        <f t="shared" si="18"/>
        <v>23731.524899999997</v>
      </c>
      <c r="R95">
        <f>G95</f>
        <v>9.5614999998360872E-2</v>
      </c>
      <c r="U95" s="48"/>
    </row>
    <row r="96" spans="1:21" ht="12.95" customHeight="1" x14ac:dyDescent="0.2">
      <c r="A96" s="54" t="s">
        <v>337</v>
      </c>
      <c r="B96" s="55" t="s">
        <v>53</v>
      </c>
      <c r="C96" s="54">
        <v>38757.191700000003</v>
      </c>
      <c r="D96" s="40"/>
      <c r="E96">
        <f t="shared" si="13"/>
        <v>-832.97407991465991</v>
      </c>
      <c r="F96">
        <f t="shared" si="12"/>
        <v>-833</v>
      </c>
      <c r="G96" s="40">
        <f t="shared" si="14"/>
        <v>9.2917000001762062E-2</v>
      </c>
      <c r="N96">
        <f t="shared" si="15"/>
        <v>9.2917000001762062E-2</v>
      </c>
      <c r="O96">
        <f t="shared" ca="1" si="16"/>
        <v>8.8867267445420034E-2</v>
      </c>
      <c r="P96">
        <f t="shared" ca="1" si="17"/>
        <v>0.35867863269817857</v>
      </c>
      <c r="Q96" s="2">
        <f t="shared" si="18"/>
        <v>23738.691700000003</v>
      </c>
      <c r="R96">
        <f>G96</f>
        <v>9.2917000001762062E-2</v>
      </c>
      <c r="U96" s="48"/>
    </row>
    <row r="97" spans="1:21" ht="12.95" customHeight="1" x14ac:dyDescent="0.2">
      <c r="A97" s="54" t="s">
        <v>337</v>
      </c>
      <c r="B97" s="55" t="s">
        <v>53</v>
      </c>
      <c r="C97" s="54">
        <v>38770.036099999998</v>
      </c>
      <c r="D97" s="40"/>
      <c r="E97">
        <f t="shared" si="13"/>
        <v>-829.39101175563542</v>
      </c>
      <c r="F97">
        <f t="shared" si="12"/>
        <v>-829.5</v>
      </c>
      <c r="G97" s="40">
        <f t="shared" si="14"/>
        <v>0.39069549999840092</v>
      </c>
      <c r="N97">
        <f t="shared" si="15"/>
        <v>0.39069549999840092</v>
      </c>
      <c r="O97">
        <f t="shared" ca="1" si="16"/>
        <v>8.8688544150764381E-2</v>
      </c>
      <c r="P97">
        <f t="shared" ca="1" si="17"/>
        <v>0.35810318405499814</v>
      </c>
      <c r="Q97" s="2">
        <f t="shared" si="18"/>
        <v>23751.536099999998</v>
      </c>
      <c r="S97">
        <f>G97</f>
        <v>0.39069549999840092</v>
      </c>
      <c r="U97" s="48"/>
    </row>
    <row r="98" spans="1:21" ht="12.95" customHeight="1" x14ac:dyDescent="0.2">
      <c r="A98" s="54" t="s">
        <v>354</v>
      </c>
      <c r="B98" s="55" t="s">
        <v>53</v>
      </c>
      <c r="C98" s="54">
        <v>39508.442999999999</v>
      </c>
      <c r="D98" s="40"/>
      <c r="E98">
        <f t="shared" si="13"/>
        <v>-623.40534860320781</v>
      </c>
      <c r="F98">
        <f t="shared" si="12"/>
        <v>-623.5</v>
      </c>
      <c r="G98" s="40">
        <f t="shared" si="14"/>
        <v>0.33930149999650894</v>
      </c>
      <c r="N98">
        <f t="shared" si="15"/>
        <v>0.33930149999650894</v>
      </c>
      <c r="O98">
        <f t="shared" ca="1" si="16"/>
        <v>7.8169401665317328E-2</v>
      </c>
      <c r="P98">
        <f t="shared" ca="1" si="17"/>
        <v>0.32423392105638038</v>
      </c>
      <c r="Q98" s="2">
        <f t="shared" si="18"/>
        <v>24489.942999999999</v>
      </c>
      <c r="S98">
        <f>G98</f>
        <v>0.33930149999650894</v>
      </c>
      <c r="U98" s="48"/>
    </row>
    <row r="99" spans="1:21" ht="12.95" customHeight="1" x14ac:dyDescent="0.2">
      <c r="A99" s="54" t="s">
        <v>359</v>
      </c>
      <c r="B99" s="55" t="s">
        <v>53</v>
      </c>
      <c r="C99" s="54">
        <v>39893.54</v>
      </c>
      <c r="D99" s="40"/>
      <c r="E99">
        <f t="shared" si="13"/>
        <v>-515.97885932878398</v>
      </c>
      <c r="F99">
        <f t="shared" si="12"/>
        <v>-516</v>
      </c>
      <c r="G99" s="40">
        <f t="shared" si="14"/>
        <v>7.5784000000567175E-2</v>
      </c>
      <c r="N99">
        <f t="shared" si="15"/>
        <v>7.5784000000567175E-2</v>
      </c>
      <c r="O99">
        <f t="shared" ca="1" si="16"/>
        <v>7.2680043329465108E-2</v>
      </c>
      <c r="P99">
        <f t="shared" ca="1" si="17"/>
        <v>0.30655942701583955</v>
      </c>
      <c r="Q99" s="2">
        <f t="shared" si="18"/>
        <v>24875.040000000001</v>
      </c>
      <c r="R99">
        <f>G99</f>
        <v>7.5784000000567175E-2</v>
      </c>
      <c r="U99" s="48"/>
    </row>
    <row r="100" spans="1:21" ht="12.95" customHeight="1" x14ac:dyDescent="0.2">
      <c r="A100" s="54" t="s">
        <v>359</v>
      </c>
      <c r="B100" s="55" t="s">
        <v>53</v>
      </c>
      <c r="C100" s="54">
        <v>39893.548000000003</v>
      </c>
      <c r="D100" s="40"/>
      <c r="E100">
        <f t="shared" si="13"/>
        <v>-515.97662765231189</v>
      </c>
      <c r="F100">
        <f t="shared" si="12"/>
        <v>-516</v>
      </c>
      <c r="G100" s="40">
        <f t="shared" si="14"/>
        <v>8.378400000219699E-2</v>
      </c>
      <c r="N100">
        <f t="shared" si="15"/>
        <v>8.378400000219699E-2</v>
      </c>
      <c r="O100">
        <f t="shared" ca="1" si="16"/>
        <v>7.2680043329465108E-2</v>
      </c>
      <c r="P100">
        <f t="shared" ca="1" si="17"/>
        <v>0.30655942701583955</v>
      </c>
      <c r="Q100" s="2">
        <f t="shared" si="18"/>
        <v>24875.048000000003</v>
      </c>
      <c r="R100">
        <f>G100</f>
        <v>8.378400000219699E-2</v>
      </c>
      <c r="U100" s="48"/>
    </row>
    <row r="101" spans="1:21" ht="12.95" customHeight="1" x14ac:dyDescent="0.2">
      <c r="A101" s="54" t="s">
        <v>359</v>
      </c>
      <c r="B101" s="55" t="s">
        <v>53</v>
      </c>
      <c r="C101" s="54">
        <v>39918.618000000002</v>
      </c>
      <c r="D101" s="40"/>
      <c r="E101">
        <f t="shared" si="13"/>
        <v>-508.98311150934074</v>
      </c>
      <c r="F101">
        <f t="shared" ref="F101:F132" si="19">ROUND(2*E101,0)/2</f>
        <v>-509</v>
      </c>
      <c r="G101" s="40">
        <f t="shared" si="14"/>
        <v>6.0540999998920597E-2</v>
      </c>
      <c r="N101">
        <f t="shared" si="15"/>
        <v>6.0540999998920597E-2</v>
      </c>
      <c r="O101">
        <f t="shared" ca="1" si="16"/>
        <v>7.2322596740153802E-2</v>
      </c>
      <c r="P101">
        <f t="shared" ca="1" si="17"/>
        <v>0.30540852972947874</v>
      </c>
      <c r="Q101" s="2">
        <f t="shared" si="18"/>
        <v>24900.118000000002</v>
      </c>
      <c r="R101">
        <f>G101</f>
        <v>6.0540999998920597E-2</v>
      </c>
      <c r="U101" s="48"/>
    </row>
    <row r="102" spans="1:21" ht="12.95" customHeight="1" x14ac:dyDescent="0.2">
      <c r="A102" s="54" t="s">
        <v>359</v>
      </c>
      <c r="B102" s="55" t="s">
        <v>53</v>
      </c>
      <c r="C102" s="54">
        <v>39918.627999999997</v>
      </c>
      <c r="D102" s="40"/>
      <c r="E102">
        <f t="shared" si="13"/>
        <v>-508.98032191375268</v>
      </c>
      <c r="F102">
        <f t="shared" si="19"/>
        <v>-509</v>
      </c>
      <c r="G102" s="40">
        <f t="shared" si="14"/>
        <v>7.0540999993681908E-2</v>
      </c>
      <c r="N102">
        <f t="shared" si="15"/>
        <v>7.0540999993681908E-2</v>
      </c>
      <c r="O102">
        <f t="shared" ca="1" si="16"/>
        <v>7.2322596740153802E-2</v>
      </c>
      <c r="P102">
        <f t="shared" ca="1" si="17"/>
        <v>0.30540852972947874</v>
      </c>
      <c r="Q102" s="2">
        <f t="shared" si="18"/>
        <v>24900.127999999997</v>
      </c>
      <c r="R102">
        <f>G102</f>
        <v>7.0540999993681908E-2</v>
      </c>
      <c r="U102" s="48"/>
    </row>
    <row r="103" spans="1:21" ht="12.95" customHeight="1" x14ac:dyDescent="0.2">
      <c r="A103" s="54" t="s">
        <v>337</v>
      </c>
      <c r="B103" s="55" t="s">
        <v>53</v>
      </c>
      <c r="C103" s="54">
        <v>40259.1636</v>
      </c>
      <c r="D103" s="40"/>
      <c r="E103">
        <f t="shared" si="13"/>
        <v>-413.9846611296914</v>
      </c>
      <c r="F103">
        <f t="shared" si="19"/>
        <v>-414</v>
      </c>
      <c r="G103" s="40">
        <f t="shared" si="14"/>
        <v>5.4986000002827495E-2</v>
      </c>
      <c r="N103">
        <f t="shared" si="15"/>
        <v>5.4986000002827495E-2</v>
      </c>
      <c r="O103">
        <f t="shared" ca="1" si="16"/>
        <v>6.7471535885214623E-2</v>
      </c>
      <c r="P103">
        <f t="shared" ca="1" si="17"/>
        <v>0.28978920941458219</v>
      </c>
      <c r="Q103" s="2">
        <f t="shared" si="18"/>
        <v>25240.6636</v>
      </c>
      <c r="R103">
        <f>G103</f>
        <v>5.4986000002827495E-2</v>
      </c>
      <c r="U103" s="48"/>
    </row>
    <row r="104" spans="1:21" ht="12.95" customHeight="1" x14ac:dyDescent="0.2">
      <c r="A104" s="54" t="s">
        <v>359</v>
      </c>
      <c r="B104" s="55" t="s">
        <v>38</v>
      </c>
      <c r="C104" s="54">
        <v>40282.682999999997</v>
      </c>
      <c r="D104" s="40"/>
      <c r="E104">
        <f t="shared" si="13"/>
        <v>-407.42369967883462</v>
      </c>
      <c r="F104">
        <f t="shared" si="19"/>
        <v>-407.5</v>
      </c>
      <c r="G104" s="40">
        <f t="shared" si="14"/>
        <v>0.27351749999797903</v>
      </c>
      <c r="N104">
        <f t="shared" si="15"/>
        <v>0.27351749999797903</v>
      </c>
      <c r="O104">
        <f t="shared" ca="1" si="16"/>
        <v>6.7139621195139845E-2</v>
      </c>
      <c r="P104">
        <f t="shared" ca="1" si="17"/>
        <v>0.28872051907724716</v>
      </c>
      <c r="Q104" s="2">
        <f t="shared" si="18"/>
        <v>25264.182999999997</v>
      </c>
      <c r="S104">
        <f>G104</f>
        <v>0.27351749999797903</v>
      </c>
      <c r="U104" s="48"/>
    </row>
    <row r="105" spans="1:21" ht="12.95" customHeight="1" x14ac:dyDescent="0.2">
      <c r="A105" s="10" t="s">
        <v>37</v>
      </c>
      <c r="B105" s="27" t="s">
        <v>38</v>
      </c>
      <c r="C105" s="11">
        <v>40949.408199999998</v>
      </c>
      <c r="D105" s="11"/>
      <c r="E105">
        <f t="shared" si="13"/>
        <v>-221.43433194346437</v>
      </c>
      <c r="F105">
        <f t="shared" si="19"/>
        <v>-221.5</v>
      </c>
      <c r="G105" s="40">
        <f t="shared" si="14"/>
        <v>0.23540349999530008</v>
      </c>
      <c r="I105">
        <f>+G105</f>
        <v>0.23540349999530008</v>
      </c>
      <c r="O105">
        <f t="shared" ca="1" si="16"/>
        <v>5.7641754679153674E-2</v>
      </c>
      <c r="P105">
        <f t="shared" ca="1" si="17"/>
        <v>0.25813953403966022</v>
      </c>
      <c r="Q105" s="2">
        <f t="shared" si="18"/>
        <v>25930.908199999998</v>
      </c>
      <c r="S105">
        <f>G105</f>
        <v>0.23540349999530008</v>
      </c>
    </row>
    <row r="106" spans="1:21" ht="12.95" customHeight="1" x14ac:dyDescent="0.2">
      <c r="A106" s="10" t="s">
        <v>37</v>
      </c>
      <c r="B106" s="27"/>
      <c r="C106" s="11">
        <v>40983.265599999999</v>
      </c>
      <c r="D106" s="11"/>
      <c r="E106">
        <f t="shared" si="13"/>
        <v>-211.98948657214248</v>
      </c>
      <c r="F106">
        <f t="shared" si="19"/>
        <v>-212</v>
      </c>
      <c r="G106" s="40">
        <f t="shared" si="14"/>
        <v>3.7687999996705912E-2</v>
      </c>
      <c r="I106">
        <f>+G106</f>
        <v>3.7687999996705912E-2</v>
      </c>
      <c r="O106">
        <f t="shared" ca="1" si="16"/>
        <v>5.7156648593659751E-2</v>
      </c>
      <c r="P106">
        <f t="shared" ca="1" si="17"/>
        <v>0.25657760200817059</v>
      </c>
      <c r="Q106" s="2">
        <f t="shared" si="18"/>
        <v>25964.765599999999</v>
      </c>
      <c r="R106">
        <f>G106</f>
        <v>3.7687999996705912E-2</v>
      </c>
    </row>
    <row r="107" spans="1:21" ht="12.95" customHeight="1" x14ac:dyDescent="0.2">
      <c r="A107" s="10" t="s">
        <v>37</v>
      </c>
      <c r="B107" s="27" t="s">
        <v>38</v>
      </c>
      <c r="C107" s="11">
        <v>40985.250599999999</v>
      </c>
      <c r="D107" s="11"/>
      <c r="E107">
        <f t="shared" si="13"/>
        <v>-211.43575184761906</v>
      </c>
      <c r="F107">
        <f t="shared" si="19"/>
        <v>-211.5</v>
      </c>
      <c r="G107" s="40">
        <f t="shared" si="14"/>
        <v>0.23031349999655504</v>
      </c>
      <c r="I107">
        <f>+G107</f>
        <v>0.23031349999655504</v>
      </c>
      <c r="O107">
        <f t="shared" ca="1" si="16"/>
        <v>5.7131116694423237E-2</v>
      </c>
      <c r="P107">
        <f t="shared" ca="1" si="17"/>
        <v>0.25649539505914482</v>
      </c>
      <c r="Q107" s="2">
        <f t="shared" si="18"/>
        <v>25966.750599999999</v>
      </c>
      <c r="S107">
        <f>G107</f>
        <v>0.23031349999655504</v>
      </c>
    </row>
    <row r="108" spans="1:21" ht="12.95" customHeight="1" x14ac:dyDescent="0.2">
      <c r="A108" s="54" t="s">
        <v>391</v>
      </c>
      <c r="B108" s="55" t="s">
        <v>38</v>
      </c>
      <c r="C108" s="54">
        <v>40999.578000000001</v>
      </c>
      <c r="D108" s="40"/>
      <c r="E108">
        <f t="shared" si="13"/>
        <v>-207.43898666266415</v>
      </c>
      <c r="F108">
        <f t="shared" si="19"/>
        <v>-207.5</v>
      </c>
      <c r="G108" s="40">
        <f t="shared" si="14"/>
        <v>0.21871749999991152</v>
      </c>
      <c r="N108">
        <f>+G108</f>
        <v>0.21871749999991152</v>
      </c>
      <c r="O108">
        <f t="shared" ca="1" si="16"/>
        <v>5.6926861500531056E-2</v>
      </c>
      <c r="P108">
        <f t="shared" ca="1" si="17"/>
        <v>0.25583773946693866</v>
      </c>
      <c r="Q108" s="2">
        <f t="shared" si="18"/>
        <v>25981.078000000001</v>
      </c>
      <c r="S108">
        <f>G108</f>
        <v>0.21871749999991152</v>
      </c>
      <c r="U108" s="48"/>
    </row>
    <row r="109" spans="1:21" ht="12.95" customHeight="1" x14ac:dyDescent="0.2">
      <c r="A109" s="10" t="s">
        <v>37</v>
      </c>
      <c r="B109" s="27" t="s">
        <v>38</v>
      </c>
      <c r="C109" s="11">
        <v>41003.176700000004</v>
      </c>
      <c r="D109" s="11"/>
      <c r="E109">
        <f t="shared" si="13"/>
        <v>-206.43509489785654</v>
      </c>
      <c r="F109">
        <f t="shared" si="19"/>
        <v>-206.5</v>
      </c>
      <c r="G109" s="40">
        <f t="shared" si="14"/>
        <v>0.23266850000072736</v>
      </c>
      <c r="I109">
        <f>+G109</f>
        <v>0.23266850000072736</v>
      </c>
      <c r="O109">
        <f t="shared" ca="1" si="16"/>
        <v>5.6875797702058015E-2</v>
      </c>
      <c r="P109">
        <f t="shared" ca="1" si="17"/>
        <v>0.25567332556888711</v>
      </c>
      <c r="Q109" s="2">
        <f t="shared" si="18"/>
        <v>25984.676700000004</v>
      </c>
      <c r="S109">
        <f>G109</f>
        <v>0.23266850000072736</v>
      </c>
    </row>
    <row r="110" spans="1:21" ht="12.95" customHeight="1" x14ac:dyDescent="0.2">
      <c r="A110" s="54" t="s">
        <v>391</v>
      </c>
      <c r="B110" s="55" t="s">
        <v>53</v>
      </c>
      <c r="C110" s="54">
        <v>41022.695</v>
      </c>
      <c r="D110" s="40"/>
      <c r="E110">
        <f t="shared" si="13"/>
        <v>-200.9902785383301</v>
      </c>
      <c r="F110">
        <f t="shared" si="19"/>
        <v>-201</v>
      </c>
      <c r="G110" s="40">
        <f t="shared" si="14"/>
        <v>3.4848999996029306E-2</v>
      </c>
      <c r="N110">
        <f>+G110</f>
        <v>3.4848999996029306E-2</v>
      </c>
      <c r="O110">
        <f t="shared" ca="1" si="16"/>
        <v>5.6594946810456272E-2</v>
      </c>
      <c r="P110">
        <f t="shared" ca="1" si="17"/>
        <v>0.25476904912960363</v>
      </c>
      <c r="Q110" s="2">
        <f t="shared" si="18"/>
        <v>26004.195</v>
      </c>
      <c r="R110">
        <f>G110</f>
        <v>3.4848999996029306E-2</v>
      </c>
      <c r="U110" s="48"/>
    </row>
    <row r="111" spans="1:21" ht="12.95" customHeight="1" x14ac:dyDescent="0.2">
      <c r="A111" s="54" t="s">
        <v>391</v>
      </c>
      <c r="B111" s="55" t="s">
        <v>53</v>
      </c>
      <c r="C111" s="54">
        <v>41040.612999999998</v>
      </c>
      <c r="D111" s="40"/>
      <c r="E111">
        <f t="shared" si="13"/>
        <v>-195.99188116099688</v>
      </c>
      <c r="F111">
        <f t="shared" si="19"/>
        <v>-196</v>
      </c>
      <c r="G111" s="40">
        <f t="shared" si="14"/>
        <v>2.9104000001098029E-2</v>
      </c>
      <c r="N111">
        <f>+G111</f>
        <v>2.9104000001098029E-2</v>
      </c>
      <c r="O111">
        <f t="shared" ca="1" si="16"/>
        <v>5.633962781809105E-2</v>
      </c>
      <c r="P111">
        <f t="shared" ca="1" si="17"/>
        <v>0.25394697963934593</v>
      </c>
      <c r="Q111" s="2">
        <f t="shared" si="18"/>
        <v>26022.112999999998</v>
      </c>
      <c r="R111">
        <f>G111</f>
        <v>2.9104000001098029E-2</v>
      </c>
      <c r="U111" s="48"/>
    </row>
    <row r="112" spans="1:21" ht="12.95" customHeight="1" x14ac:dyDescent="0.2">
      <c r="A112" s="54" t="s">
        <v>391</v>
      </c>
      <c r="B112" s="55" t="s">
        <v>38</v>
      </c>
      <c r="C112" s="54">
        <v>41361.652999999998</v>
      </c>
      <c r="D112" s="40"/>
      <c r="E112">
        <f t="shared" si="13"/>
        <v>-106.43470435447547</v>
      </c>
      <c r="F112">
        <f t="shared" si="19"/>
        <v>-106.5</v>
      </c>
      <c r="G112" s="40">
        <f t="shared" si="14"/>
        <v>0.23406850000174018</v>
      </c>
      <c r="N112">
        <f>+G112</f>
        <v>0.23406850000174018</v>
      </c>
      <c r="O112">
        <f t="shared" ca="1" si="16"/>
        <v>5.176941785475362E-2</v>
      </c>
      <c r="P112">
        <f t="shared" ca="1" si="17"/>
        <v>0.23923193576373283</v>
      </c>
      <c r="Q112" s="2">
        <f t="shared" si="18"/>
        <v>26343.152999999998</v>
      </c>
      <c r="S112">
        <f>G112</f>
        <v>0.23406850000174018</v>
      </c>
      <c r="U112" s="48"/>
    </row>
    <row r="113" spans="1:21" ht="12.95" customHeight="1" x14ac:dyDescent="0.2">
      <c r="A113" s="10" t="s">
        <v>39</v>
      </c>
      <c r="B113" s="27"/>
      <c r="C113" s="11">
        <v>41696.620999999999</v>
      </c>
      <c r="D113" s="11"/>
      <c r="E113">
        <f t="shared" si="13"/>
        <v>-12.992178810845843</v>
      </c>
      <c r="F113">
        <f t="shared" si="19"/>
        <v>-13</v>
      </c>
      <c r="G113" s="40">
        <f t="shared" si="14"/>
        <v>2.8036999996402301E-2</v>
      </c>
      <c r="J113">
        <f>+G113</f>
        <v>2.8036999996402301E-2</v>
      </c>
      <c r="O113">
        <f t="shared" ca="1" si="16"/>
        <v>4.699495269752401E-2</v>
      </c>
      <c r="P113">
        <f t="shared" ca="1" si="17"/>
        <v>0.22385923629591362</v>
      </c>
      <c r="Q113" s="2">
        <f t="shared" si="18"/>
        <v>26678.120999999999</v>
      </c>
      <c r="R113">
        <f>G113</f>
        <v>2.8036999996402301E-2</v>
      </c>
    </row>
    <row r="114" spans="1:21" ht="12.95" customHeight="1" x14ac:dyDescent="0.2">
      <c r="A114" s="10" t="s">
        <v>40</v>
      </c>
      <c r="B114" s="27" t="s">
        <v>38</v>
      </c>
      <c r="C114" s="11">
        <v>41709.319000000003</v>
      </c>
      <c r="D114" s="11" t="s">
        <v>41</v>
      </c>
      <c r="E114">
        <f t="shared" si="13"/>
        <v>-9.4499503312496547</v>
      </c>
      <c r="F114">
        <f t="shared" si="19"/>
        <v>-9.5</v>
      </c>
      <c r="G114" s="40">
        <f t="shared" si="14"/>
        <v>0.17941550000250572</v>
      </c>
      <c r="K114">
        <f>+G114</f>
        <v>0.17941550000250572</v>
      </c>
      <c r="O114">
        <f t="shared" ca="1" si="16"/>
        <v>4.6816229402868358E-2</v>
      </c>
      <c r="P114">
        <f t="shared" ca="1" si="17"/>
        <v>0.22328378765273321</v>
      </c>
      <c r="Q114" s="2">
        <f t="shared" si="18"/>
        <v>26690.819000000003</v>
      </c>
      <c r="S114">
        <f>G114</f>
        <v>0.17941550000250572</v>
      </c>
    </row>
    <row r="115" spans="1:21" ht="12.95" customHeight="1" x14ac:dyDescent="0.2">
      <c r="A115" s="10" t="s">
        <v>39</v>
      </c>
      <c r="B115" s="27" t="s">
        <v>38</v>
      </c>
      <c r="C115" s="11">
        <v>41741.574999999997</v>
      </c>
      <c r="D115" s="11"/>
      <c r="E115">
        <f t="shared" si="13"/>
        <v>-0.45183079763825085</v>
      </c>
      <c r="F115">
        <f t="shared" si="19"/>
        <v>-0.5</v>
      </c>
      <c r="G115" s="40">
        <f t="shared" si="14"/>
        <v>0.17267449999781093</v>
      </c>
      <c r="J115">
        <f>+G115</f>
        <v>0.17267449999781093</v>
      </c>
      <c r="O115">
        <f t="shared" ca="1" si="16"/>
        <v>4.6356655216610962E-2</v>
      </c>
      <c r="P115">
        <f t="shared" ca="1" si="17"/>
        <v>0.22180406257026933</v>
      </c>
      <c r="Q115" s="2">
        <f t="shared" si="18"/>
        <v>26723.074999999997</v>
      </c>
      <c r="S115">
        <f>G115</f>
        <v>0.17267449999781093</v>
      </c>
    </row>
    <row r="116" spans="1:21" ht="12.95" customHeight="1" x14ac:dyDescent="0.2">
      <c r="A116" s="10" t="s">
        <v>12</v>
      </c>
      <c r="B116" s="27"/>
      <c r="C116" s="11">
        <v>41743.1947</v>
      </c>
      <c r="D116" s="11" t="s">
        <v>27</v>
      </c>
      <c r="E116">
        <f t="shared" si="13"/>
        <v>0</v>
      </c>
      <c r="F116">
        <f t="shared" si="19"/>
        <v>0</v>
      </c>
      <c r="G116" s="40">
        <f t="shared" si="14"/>
        <v>0</v>
      </c>
      <c r="H116">
        <f>+G116</f>
        <v>0</v>
      </c>
      <c r="O116">
        <f t="shared" ca="1" si="16"/>
        <v>4.6331123317374441E-2</v>
      </c>
      <c r="P116">
        <f t="shared" ca="1" si="17"/>
        <v>0.22172185562124355</v>
      </c>
      <c r="Q116" s="2">
        <f t="shared" si="18"/>
        <v>26724.6947</v>
      </c>
      <c r="R116">
        <f>G116</f>
        <v>0</v>
      </c>
    </row>
    <row r="117" spans="1:21" ht="12.95" customHeight="1" x14ac:dyDescent="0.2">
      <c r="A117" s="10" t="s">
        <v>42</v>
      </c>
      <c r="B117" s="27" t="s">
        <v>38</v>
      </c>
      <c r="C117" s="11">
        <v>42071.368999999999</v>
      </c>
      <c r="D117" s="11"/>
      <c r="E117">
        <f t="shared" ref="E117:E148" si="20">+(C117-C$7)/C$8</f>
        <v>91.547357987964787</v>
      </c>
      <c r="F117">
        <f t="shared" si="19"/>
        <v>91.5</v>
      </c>
      <c r="G117" s="40">
        <f t="shared" ref="G117:G148" si="21">+C117-(C$7+F117*C$8)</f>
        <v>0.16976649999560323</v>
      </c>
      <c r="K117">
        <f>+G117</f>
        <v>0.16976649999560323</v>
      </c>
      <c r="O117">
        <f t="shared" ref="O117:O148" ca="1" si="22">+C$11+C$12*$F117</f>
        <v>4.1658785757090921E-2</v>
      </c>
      <c r="P117">
        <f t="shared" ref="P117:P148" ca="1" si="23">+D$11+D$12*$F117</f>
        <v>0.20667798394952741</v>
      </c>
      <c r="Q117" s="2">
        <f t="shared" ref="Q117:Q148" si="24">+C117-15018.5</f>
        <v>27052.868999999999</v>
      </c>
      <c r="S117">
        <f>G117</f>
        <v>0.16976649999560323</v>
      </c>
    </row>
    <row r="118" spans="1:21" ht="12.95" customHeight="1" x14ac:dyDescent="0.2">
      <c r="A118" s="10" t="s">
        <v>43</v>
      </c>
      <c r="B118" s="27" t="s">
        <v>38</v>
      </c>
      <c r="C118" s="11">
        <v>42089.281999999999</v>
      </c>
      <c r="D118" s="11"/>
      <c r="E118">
        <f t="shared" si="20"/>
        <v>96.544360567503958</v>
      </c>
      <c r="F118">
        <f t="shared" si="19"/>
        <v>96.5</v>
      </c>
      <c r="G118" s="40">
        <f t="shared" si="21"/>
        <v>0.15902149999601534</v>
      </c>
      <c r="K118">
        <f>+G118</f>
        <v>0.15902149999601534</v>
      </c>
      <c r="O118">
        <f t="shared" ca="1" si="22"/>
        <v>4.1403466764725699E-2</v>
      </c>
      <c r="P118">
        <f t="shared" ca="1" si="23"/>
        <v>0.20585591445926968</v>
      </c>
      <c r="Q118" s="2">
        <f t="shared" si="24"/>
        <v>27070.781999999999</v>
      </c>
      <c r="S118">
        <f>G118</f>
        <v>0.15902149999601534</v>
      </c>
    </row>
    <row r="119" spans="1:21" ht="12.95" customHeight="1" x14ac:dyDescent="0.2">
      <c r="A119" s="10" t="s">
        <v>44</v>
      </c>
      <c r="B119" s="27"/>
      <c r="C119" s="11">
        <v>42119.608999999997</v>
      </c>
      <c r="D119" s="11"/>
      <c r="E119">
        <f t="shared" si="20"/>
        <v>105.00436711189451</v>
      </c>
      <c r="F119">
        <f t="shared" si="19"/>
        <v>105</v>
      </c>
      <c r="G119" s="40">
        <f t="shared" si="21"/>
        <v>1.5654999995604157E-2</v>
      </c>
      <c r="J119">
        <f>+G119</f>
        <v>1.5654999995604157E-2</v>
      </c>
      <c r="O119">
        <f t="shared" ca="1" si="22"/>
        <v>4.0969424477704824E-2</v>
      </c>
      <c r="P119">
        <f t="shared" ca="1" si="23"/>
        <v>0.20445839632583157</v>
      </c>
      <c r="Q119" s="2">
        <f t="shared" si="24"/>
        <v>27101.108999999997</v>
      </c>
      <c r="R119">
        <f>G119</f>
        <v>1.5654999995604157E-2</v>
      </c>
    </row>
    <row r="120" spans="1:21" ht="12.95" customHeight="1" x14ac:dyDescent="0.2">
      <c r="A120" s="10" t="s">
        <v>44</v>
      </c>
      <c r="B120" s="27" t="s">
        <v>38</v>
      </c>
      <c r="C120" s="11">
        <v>42121.544999999998</v>
      </c>
      <c r="D120" s="11"/>
      <c r="E120">
        <f t="shared" si="20"/>
        <v>105.54443281802945</v>
      </c>
      <c r="F120">
        <f t="shared" si="19"/>
        <v>105.5</v>
      </c>
      <c r="G120" s="40">
        <f t="shared" si="21"/>
        <v>0.15928049999638461</v>
      </c>
      <c r="J120">
        <f>+G120</f>
        <v>0.15928049999638461</v>
      </c>
      <c r="O120">
        <f t="shared" ca="1" si="22"/>
        <v>4.0943892578468304E-2</v>
      </c>
      <c r="P120">
        <f t="shared" ca="1" si="23"/>
        <v>0.20437618937680579</v>
      </c>
      <c r="Q120" s="2">
        <f t="shared" si="24"/>
        <v>27103.044999999998</v>
      </c>
      <c r="S120">
        <f t="shared" ref="S120:S125" si="25">G120</f>
        <v>0.15928049999638461</v>
      </c>
    </row>
    <row r="121" spans="1:21" ht="12.95" customHeight="1" x14ac:dyDescent="0.2">
      <c r="A121" s="10" t="s">
        <v>43</v>
      </c>
      <c r="B121" s="27" t="s">
        <v>38</v>
      </c>
      <c r="C121" s="11">
        <v>42132.31</v>
      </c>
      <c r="D121" s="11"/>
      <c r="E121">
        <f t="shared" si="20"/>
        <v>108.54743247016671</v>
      </c>
      <c r="F121">
        <f t="shared" si="19"/>
        <v>108.5</v>
      </c>
      <c r="G121" s="40">
        <f t="shared" si="21"/>
        <v>0.17003349999868078</v>
      </c>
      <c r="K121">
        <f>+G121</f>
        <v>0.17003349999868078</v>
      </c>
      <c r="O121">
        <f t="shared" ca="1" si="22"/>
        <v>4.0790701183049172E-2</v>
      </c>
      <c r="P121">
        <f t="shared" ca="1" si="23"/>
        <v>0.20388294768265119</v>
      </c>
      <c r="Q121" s="2">
        <f t="shared" si="24"/>
        <v>27113.809999999998</v>
      </c>
      <c r="S121">
        <f t="shared" si="25"/>
        <v>0.17003349999868078</v>
      </c>
    </row>
    <row r="122" spans="1:21" ht="12.95" customHeight="1" x14ac:dyDescent="0.2">
      <c r="A122" s="10" t="s">
        <v>45</v>
      </c>
      <c r="B122" s="27" t="s">
        <v>38</v>
      </c>
      <c r="C122" s="11">
        <v>42411.892</v>
      </c>
      <c r="D122" s="11" t="s">
        <v>41</v>
      </c>
      <c r="E122">
        <f t="shared" si="20"/>
        <v>186.53950388158273</v>
      </c>
      <c r="F122">
        <f t="shared" si="19"/>
        <v>186.5</v>
      </c>
      <c r="G122" s="40">
        <f t="shared" si="21"/>
        <v>0.14161150000290945</v>
      </c>
      <c r="J122">
        <f>+G122</f>
        <v>0.14161150000290945</v>
      </c>
      <c r="O122">
        <f t="shared" ca="1" si="22"/>
        <v>3.6807724902151749E-2</v>
      </c>
      <c r="P122">
        <f t="shared" ca="1" si="23"/>
        <v>0.19105866363463087</v>
      </c>
      <c r="Q122" s="2">
        <f t="shared" si="24"/>
        <v>27393.392</v>
      </c>
      <c r="S122">
        <f t="shared" si="25"/>
        <v>0.14161150000290945</v>
      </c>
    </row>
    <row r="123" spans="1:21" ht="12.95" customHeight="1" x14ac:dyDescent="0.2">
      <c r="A123" s="54" t="s">
        <v>439</v>
      </c>
      <c r="B123" s="55" t="s">
        <v>38</v>
      </c>
      <c r="C123" s="54">
        <v>42422.637000000002</v>
      </c>
      <c r="D123" s="40"/>
      <c r="E123">
        <f t="shared" si="20"/>
        <v>189.53692434254182</v>
      </c>
      <c r="F123">
        <f t="shared" si="19"/>
        <v>189.5</v>
      </c>
      <c r="G123" s="40">
        <f t="shared" si="21"/>
        <v>0.13236450000113109</v>
      </c>
      <c r="N123">
        <f>+G123</f>
        <v>0.13236450000113109</v>
      </c>
      <c r="O123">
        <f t="shared" ca="1" si="22"/>
        <v>3.6654533506732617E-2</v>
      </c>
      <c r="P123">
        <f t="shared" ca="1" si="23"/>
        <v>0.19056542194047624</v>
      </c>
      <c r="Q123" s="2">
        <f t="shared" si="24"/>
        <v>27404.137000000002</v>
      </c>
      <c r="S123">
        <f t="shared" si="25"/>
        <v>0.13236450000113109</v>
      </c>
      <c r="U123" s="48"/>
    </row>
    <row r="124" spans="1:21" ht="12.95" customHeight="1" x14ac:dyDescent="0.2">
      <c r="A124" s="10" t="s">
        <v>45</v>
      </c>
      <c r="B124" s="27"/>
      <c r="C124" s="11">
        <v>42422.637999999999</v>
      </c>
      <c r="D124" s="11"/>
      <c r="E124">
        <f t="shared" si="20"/>
        <v>189.53720330209981</v>
      </c>
      <c r="F124">
        <f t="shared" si="19"/>
        <v>189.5</v>
      </c>
      <c r="G124" s="40">
        <f t="shared" si="21"/>
        <v>0.13336449999769684</v>
      </c>
      <c r="J124">
        <f>+G124</f>
        <v>0.13336449999769684</v>
      </c>
      <c r="O124">
        <f t="shared" ca="1" si="22"/>
        <v>3.6654533506732617E-2</v>
      </c>
      <c r="P124">
        <f t="shared" ca="1" si="23"/>
        <v>0.19056542194047624</v>
      </c>
      <c r="Q124" s="2">
        <f t="shared" si="24"/>
        <v>27404.137999999999</v>
      </c>
      <c r="S124">
        <f t="shared" si="25"/>
        <v>0.13336449999769684</v>
      </c>
    </row>
    <row r="125" spans="1:21" ht="12.95" customHeight="1" x14ac:dyDescent="0.2">
      <c r="A125" s="54" t="s">
        <v>430</v>
      </c>
      <c r="B125" s="55" t="s">
        <v>38</v>
      </c>
      <c r="C125" s="54">
        <v>42422.639000000003</v>
      </c>
      <c r="D125" s="40"/>
      <c r="E125">
        <f t="shared" si="20"/>
        <v>189.53748226165985</v>
      </c>
      <c r="F125">
        <f t="shared" si="19"/>
        <v>189.5</v>
      </c>
      <c r="G125" s="40">
        <f t="shared" si="21"/>
        <v>0.13436450000153854</v>
      </c>
      <c r="N125">
        <f>+G125</f>
        <v>0.13436450000153854</v>
      </c>
      <c r="O125">
        <f t="shared" ca="1" si="22"/>
        <v>3.6654533506732617E-2</v>
      </c>
      <c r="P125">
        <f t="shared" ca="1" si="23"/>
        <v>0.19056542194047624</v>
      </c>
      <c r="Q125" s="2">
        <f t="shared" si="24"/>
        <v>27404.139000000003</v>
      </c>
      <c r="S125">
        <f t="shared" si="25"/>
        <v>0.13436450000153854</v>
      </c>
      <c r="U125" s="48"/>
    </row>
    <row r="126" spans="1:21" ht="12.95" customHeight="1" x14ac:dyDescent="0.2">
      <c r="A126" s="10" t="s">
        <v>45</v>
      </c>
      <c r="B126" s="27"/>
      <c r="C126" s="11">
        <v>42463.756000000001</v>
      </c>
      <c r="D126" s="11"/>
      <c r="E126">
        <f t="shared" si="20"/>
        <v>201.00746244716191</v>
      </c>
      <c r="F126">
        <f t="shared" si="19"/>
        <v>201</v>
      </c>
      <c r="G126" s="40">
        <f t="shared" si="21"/>
        <v>2.6751000004878733E-2</v>
      </c>
      <c r="J126">
        <f>+G126</f>
        <v>2.6751000004878733E-2</v>
      </c>
      <c r="O126">
        <f t="shared" ca="1" si="22"/>
        <v>3.606729982429261E-2</v>
      </c>
      <c r="P126">
        <f t="shared" ca="1" si="23"/>
        <v>0.18867466211288347</v>
      </c>
      <c r="Q126" s="2">
        <f t="shared" si="24"/>
        <v>27445.256000000001</v>
      </c>
      <c r="R126">
        <f>G126</f>
        <v>2.6751000004878733E-2</v>
      </c>
    </row>
    <row r="127" spans="1:21" ht="12.95" customHeight="1" x14ac:dyDescent="0.2">
      <c r="A127" s="10" t="s">
        <v>46</v>
      </c>
      <c r="B127" s="27" t="s">
        <v>38</v>
      </c>
      <c r="C127" s="11">
        <v>42494.326999999997</v>
      </c>
      <c r="D127" s="11"/>
      <c r="E127">
        <f t="shared" si="20"/>
        <v>209.53553512393685</v>
      </c>
      <c r="F127">
        <f t="shared" si="19"/>
        <v>209.5</v>
      </c>
      <c r="G127" s="40">
        <f t="shared" si="21"/>
        <v>0.12738449999596924</v>
      </c>
      <c r="N127">
        <f>+G127</f>
        <v>0.12738449999596924</v>
      </c>
      <c r="O127">
        <f t="shared" ca="1" si="22"/>
        <v>3.5633257537271736E-2</v>
      </c>
      <c r="P127">
        <f t="shared" ca="1" si="23"/>
        <v>0.18727714397944539</v>
      </c>
      <c r="Q127" s="2">
        <f t="shared" si="24"/>
        <v>27475.826999999997</v>
      </c>
      <c r="S127">
        <f>G127</f>
        <v>0.12738449999596924</v>
      </c>
    </row>
    <row r="128" spans="1:21" ht="12.95" customHeight="1" x14ac:dyDescent="0.2">
      <c r="A128" s="54" t="s">
        <v>461</v>
      </c>
      <c r="B128" s="55" t="s">
        <v>53</v>
      </c>
      <c r="C128" s="54">
        <v>42800.709000000003</v>
      </c>
      <c r="D128" s="40"/>
      <c r="E128">
        <f t="shared" si="20"/>
        <v>295.00372271531495</v>
      </c>
      <c r="F128">
        <f t="shared" si="19"/>
        <v>295</v>
      </c>
      <c r="G128" s="40">
        <f t="shared" si="21"/>
        <v>1.3344999999389984E-2</v>
      </c>
      <c r="N128">
        <f>+G128</f>
        <v>1.3344999999389984E-2</v>
      </c>
      <c r="O128">
        <f t="shared" ca="1" si="22"/>
        <v>3.126730276782648E-2</v>
      </c>
      <c r="P128">
        <f t="shared" ca="1" si="23"/>
        <v>0.17321975569603848</v>
      </c>
      <c r="Q128" s="2">
        <f t="shared" si="24"/>
        <v>27782.209000000003</v>
      </c>
      <c r="R128">
        <f>G128</f>
        <v>1.3344999999389984E-2</v>
      </c>
      <c r="U128" s="48"/>
    </row>
    <row r="129" spans="1:21" ht="12.95" customHeight="1" x14ac:dyDescent="0.2">
      <c r="A129" s="54" t="s">
        <v>461</v>
      </c>
      <c r="B129" s="55" t="s">
        <v>53</v>
      </c>
      <c r="C129" s="54">
        <v>42800.714</v>
      </c>
      <c r="D129" s="40"/>
      <c r="E129">
        <f t="shared" si="20"/>
        <v>295.00511751310898</v>
      </c>
      <c r="F129">
        <f t="shared" si="19"/>
        <v>295</v>
      </c>
      <c r="G129" s="40">
        <f t="shared" si="21"/>
        <v>1.8344999996770639E-2</v>
      </c>
      <c r="N129">
        <f>+G129</f>
        <v>1.8344999996770639E-2</v>
      </c>
      <c r="O129">
        <f t="shared" ca="1" si="22"/>
        <v>3.126730276782648E-2</v>
      </c>
      <c r="P129">
        <f t="shared" ca="1" si="23"/>
        <v>0.17321975569603848</v>
      </c>
      <c r="Q129" s="2">
        <f t="shared" si="24"/>
        <v>27782.214</v>
      </c>
      <c r="R129">
        <f>G129</f>
        <v>1.8344999996770639E-2</v>
      </c>
      <c r="U129" s="48"/>
    </row>
    <row r="130" spans="1:21" ht="12.95" customHeight="1" x14ac:dyDescent="0.2">
      <c r="A130" s="54" t="s">
        <v>461</v>
      </c>
      <c r="B130" s="55" t="s">
        <v>38</v>
      </c>
      <c r="C130" s="54">
        <v>42845.597999999998</v>
      </c>
      <c r="D130" s="40"/>
      <c r="E130">
        <f t="shared" si="20"/>
        <v>307.52593835718989</v>
      </c>
      <c r="F130">
        <f t="shared" si="19"/>
        <v>307.5</v>
      </c>
      <c r="G130" s="40">
        <f t="shared" si="21"/>
        <v>9.2982499998470303E-2</v>
      </c>
      <c r="N130">
        <f>+G130</f>
        <v>9.2982499998470303E-2</v>
      </c>
      <c r="O130">
        <f t="shared" ca="1" si="22"/>
        <v>3.0629005286913431E-2</v>
      </c>
      <c r="P130">
        <f t="shared" ca="1" si="23"/>
        <v>0.17116458197039419</v>
      </c>
      <c r="Q130" s="2">
        <f t="shared" si="24"/>
        <v>27827.097999999998</v>
      </c>
      <c r="S130">
        <f>G130</f>
        <v>9.2982499998470303E-2</v>
      </c>
      <c r="U130" s="48"/>
    </row>
    <row r="131" spans="1:21" ht="12.95" customHeight="1" x14ac:dyDescent="0.2">
      <c r="A131" s="10" t="s">
        <v>47</v>
      </c>
      <c r="B131" s="27"/>
      <c r="C131" s="11">
        <v>43225.587</v>
      </c>
      <c r="D131" s="11"/>
      <c r="E131">
        <f t="shared" si="20"/>
        <v>413.5275022044778</v>
      </c>
      <c r="F131">
        <f t="shared" si="19"/>
        <v>413.5</v>
      </c>
      <c r="G131" s="40">
        <f t="shared" si="21"/>
        <v>9.8588499997276813E-2</v>
      </c>
      <c r="L131">
        <f>+G131</f>
        <v>9.8588499997276813E-2</v>
      </c>
      <c r="O131">
        <f t="shared" ca="1" si="22"/>
        <v>2.5216242648770777E-2</v>
      </c>
      <c r="P131">
        <f t="shared" ca="1" si="23"/>
        <v>0.15373670877693069</v>
      </c>
      <c r="Q131" s="2">
        <f t="shared" si="24"/>
        <v>28207.087</v>
      </c>
      <c r="S131">
        <f>G131</f>
        <v>9.8588499997276813E-2</v>
      </c>
    </row>
    <row r="132" spans="1:21" ht="12.95" customHeight="1" x14ac:dyDescent="0.2">
      <c r="A132" s="54" t="s">
        <v>461</v>
      </c>
      <c r="B132" s="55" t="s">
        <v>38</v>
      </c>
      <c r="C132" s="54">
        <v>43225.59</v>
      </c>
      <c r="D132" s="40"/>
      <c r="E132">
        <f t="shared" si="20"/>
        <v>413.52833908315381</v>
      </c>
      <c r="F132">
        <f t="shared" si="19"/>
        <v>413.5</v>
      </c>
      <c r="G132" s="40">
        <f t="shared" si="21"/>
        <v>0.10158849999425001</v>
      </c>
      <c r="N132">
        <f>+G132</f>
        <v>0.10158849999425001</v>
      </c>
      <c r="O132">
        <f t="shared" ca="1" si="22"/>
        <v>2.5216242648770777E-2</v>
      </c>
      <c r="P132">
        <f t="shared" ca="1" si="23"/>
        <v>0.15373670877693069</v>
      </c>
      <c r="Q132" s="2">
        <f t="shared" si="24"/>
        <v>28207.089999999997</v>
      </c>
      <c r="S132">
        <f>G132</f>
        <v>0.10158849999425001</v>
      </c>
      <c r="U132" s="48"/>
    </row>
    <row r="133" spans="1:21" ht="12.95" customHeight="1" x14ac:dyDescent="0.2">
      <c r="A133" s="54" t="s">
        <v>461</v>
      </c>
      <c r="B133" s="55" t="s">
        <v>53</v>
      </c>
      <c r="C133" s="54">
        <v>43578.597999999998</v>
      </c>
      <c r="D133" s="40"/>
      <c r="E133">
        <f t="shared" si="20"/>
        <v>512.00329507030983</v>
      </c>
      <c r="F133">
        <f t="shared" ref="F133:F164" si="26">ROUND(2*E133,0)/2</f>
        <v>512</v>
      </c>
      <c r="G133" s="40">
        <f t="shared" si="21"/>
        <v>1.1811999997007661E-2</v>
      </c>
      <c r="N133">
        <f>+G133</f>
        <v>1.1811999997007661E-2</v>
      </c>
      <c r="O133">
        <f t="shared" ca="1" si="22"/>
        <v>2.0186458499175948E-2</v>
      </c>
      <c r="P133">
        <f t="shared" ca="1" si="23"/>
        <v>0.13754193981885374</v>
      </c>
      <c r="Q133" s="2">
        <f t="shared" si="24"/>
        <v>28560.097999999998</v>
      </c>
      <c r="R133">
        <f>G133</f>
        <v>1.1811999997007661E-2</v>
      </c>
      <c r="U133" s="48"/>
    </row>
    <row r="134" spans="1:21" ht="12.95" customHeight="1" x14ac:dyDescent="0.2">
      <c r="A134" s="54" t="s">
        <v>461</v>
      </c>
      <c r="B134" s="55" t="s">
        <v>38</v>
      </c>
      <c r="C134" s="54">
        <v>43587.63</v>
      </c>
      <c r="D134" s="40"/>
      <c r="E134">
        <f t="shared" si="20"/>
        <v>514.52285780678017</v>
      </c>
      <c r="F134">
        <f t="shared" si="26"/>
        <v>514.5</v>
      </c>
      <c r="G134" s="40">
        <f t="shared" si="21"/>
        <v>8.1939499999862164E-2</v>
      </c>
      <c r="N134">
        <f>+G134</f>
        <v>8.1939499999862164E-2</v>
      </c>
      <c r="O134">
        <f t="shared" ca="1" si="22"/>
        <v>2.0058799002993337E-2</v>
      </c>
      <c r="P134">
        <f t="shared" ca="1" si="23"/>
        <v>0.13713090507372488</v>
      </c>
      <c r="Q134" s="2">
        <f t="shared" si="24"/>
        <v>28569.129999999997</v>
      </c>
      <c r="S134">
        <f>G134</f>
        <v>8.1939499999862164E-2</v>
      </c>
      <c r="U134" s="48"/>
    </row>
    <row r="135" spans="1:21" ht="12.95" customHeight="1" x14ac:dyDescent="0.2">
      <c r="A135" s="10" t="s">
        <v>48</v>
      </c>
      <c r="B135" s="27"/>
      <c r="C135" s="11">
        <v>44528.544000000002</v>
      </c>
      <c r="D135" s="11"/>
      <c r="E135">
        <f t="shared" si="20"/>
        <v>776.99981226021725</v>
      </c>
      <c r="F135">
        <f t="shared" si="26"/>
        <v>777</v>
      </c>
      <c r="G135" s="40">
        <f t="shared" si="21"/>
        <v>-6.7299999500392005E-4</v>
      </c>
      <c r="L135">
        <f>+G135</f>
        <v>-6.7299999500392005E-4</v>
      </c>
      <c r="O135">
        <f t="shared" ca="1" si="22"/>
        <v>6.6545519038193057E-3</v>
      </c>
      <c r="P135">
        <f t="shared" ca="1" si="23"/>
        <v>9.3972256835194945E-2</v>
      </c>
      <c r="Q135" s="2">
        <f t="shared" si="24"/>
        <v>29510.044000000002</v>
      </c>
      <c r="R135">
        <f>G135</f>
        <v>-6.7299999500392005E-4</v>
      </c>
    </row>
    <row r="136" spans="1:21" ht="12.95" customHeight="1" x14ac:dyDescent="0.2">
      <c r="A136" s="10" t="s">
        <v>49</v>
      </c>
      <c r="B136" s="27"/>
      <c r="C136" s="11">
        <v>44544.724000000002</v>
      </c>
      <c r="D136" s="11"/>
      <c r="E136">
        <f t="shared" si="20"/>
        <v>781.51337792408947</v>
      </c>
      <c r="F136">
        <f t="shared" si="26"/>
        <v>781.5</v>
      </c>
      <c r="G136" s="40">
        <f t="shared" si="21"/>
        <v>4.795649999869056E-2</v>
      </c>
      <c r="N136">
        <f>+G136</f>
        <v>4.795649999869056E-2</v>
      </c>
      <c r="O136">
        <f t="shared" ca="1" si="22"/>
        <v>6.4247648106906113E-3</v>
      </c>
      <c r="P136">
        <f t="shared" ca="1" si="23"/>
        <v>9.3232394293963017E-2</v>
      </c>
      <c r="Q136" s="2">
        <f t="shared" si="24"/>
        <v>29526.224000000002</v>
      </c>
      <c r="S136">
        <f>G136</f>
        <v>4.795649999869056E-2</v>
      </c>
    </row>
    <row r="137" spans="1:21" ht="12.95" customHeight="1" x14ac:dyDescent="0.2">
      <c r="A137" s="54" t="s">
        <v>461</v>
      </c>
      <c r="B137" s="55" t="s">
        <v>53</v>
      </c>
      <c r="C137" s="54">
        <v>44614.584000000003</v>
      </c>
      <c r="D137" s="40"/>
      <c r="E137">
        <f t="shared" si="20"/>
        <v>801.00149271260068</v>
      </c>
      <c r="F137">
        <f t="shared" si="26"/>
        <v>801</v>
      </c>
      <c r="G137" s="40">
        <f t="shared" si="21"/>
        <v>5.3509999997913837E-3</v>
      </c>
      <c r="N137">
        <f>+G137</f>
        <v>5.3509999997913837E-3</v>
      </c>
      <c r="O137">
        <f t="shared" ca="1" si="22"/>
        <v>5.4290207404662505E-3</v>
      </c>
      <c r="P137">
        <f t="shared" ca="1" si="23"/>
        <v>9.0026323281957921E-2</v>
      </c>
      <c r="Q137" s="2">
        <f t="shared" si="24"/>
        <v>29596.084000000003</v>
      </c>
      <c r="R137">
        <f t="shared" ref="R137:R144" si="27">G137</f>
        <v>5.3509999997913837E-3</v>
      </c>
      <c r="U137" s="48"/>
    </row>
    <row r="138" spans="1:21" ht="12.95" customHeight="1" x14ac:dyDescent="0.2">
      <c r="A138" s="54" t="s">
        <v>461</v>
      </c>
      <c r="B138" s="55" t="s">
        <v>53</v>
      </c>
      <c r="C138" s="54">
        <v>44958.724000000002</v>
      </c>
      <c r="D138" s="40"/>
      <c r="E138">
        <f t="shared" si="20"/>
        <v>897.00263533095404</v>
      </c>
      <c r="F138">
        <f t="shared" si="26"/>
        <v>897</v>
      </c>
      <c r="G138" s="40">
        <f t="shared" si="21"/>
        <v>9.4470000040018931E-3</v>
      </c>
      <c r="N138">
        <f>+G138</f>
        <v>9.4470000040018931E-3</v>
      </c>
      <c r="O138">
        <f t="shared" ca="1" si="22"/>
        <v>5.2689608705403651E-4</v>
      </c>
      <c r="P138">
        <f t="shared" ca="1" si="23"/>
        <v>7.4242589069009823E-2</v>
      </c>
      <c r="Q138" s="2">
        <f t="shared" si="24"/>
        <v>29940.224000000002</v>
      </c>
      <c r="R138">
        <f t="shared" si="27"/>
        <v>9.4470000040018931E-3</v>
      </c>
      <c r="U138" s="48"/>
    </row>
    <row r="139" spans="1:21" ht="12.95" customHeight="1" x14ac:dyDescent="0.2">
      <c r="A139" s="10" t="s">
        <v>48</v>
      </c>
      <c r="B139" s="27"/>
      <c r="C139" s="11">
        <v>45288.511700000003</v>
      </c>
      <c r="D139" s="11"/>
      <c r="E139">
        <f t="shared" si="20"/>
        <v>989.00006667133539</v>
      </c>
      <c r="F139">
        <f t="shared" si="26"/>
        <v>989</v>
      </c>
      <c r="G139" s="40">
        <f t="shared" si="21"/>
        <v>2.390000008745119E-4</v>
      </c>
      <c r="L139">
        <f>+G139</f>
        <v>2.390000008745119E-4</v>
      </c>
      <c r="O139">
        <f t="shared" ca="1" si="22"/>
        <v>-4.1709733724660109E-3</v>
      </c>
      <c r="P139">
        <f t="shared" ca="1" si="23"/>
        <v>5.9116510448267906E-2</v>
      </c>
      <c r="Q139" s="2">
        <f t="shared" si="24"/>
        <v>30270.011700000003</v>
      </c>
      <c r="R139">
        <f t="shared" si="27"/>
        <v>2.390000008745119E-4</v>
      </c>
    </row>
    <row r="140" spans="1:21" ht="12.95" customHeight="1" x14ac:dyDescent="0.2">
      <c r="A140" s="10" t="s">
        <v>37</v>
      </c>
      <c r="B140" s="27"/>
      <c r="C140" s="11">
        <v>45376.326000000001</v>
      </c>
      <c r="D140" s="11"/>
      <c r="E140">
        <f t="shared" si="20"/>
        <v>1013.4967050691697</v>
      </c>
      <c r="F140">
        <f t="shared" si="26"/>
        <v>1013.5</v>
      </c>
      <c r="G140" s="40">
        <f t="shared" si="21"/>
        <v>-1.1811500000476371E-2</v>
      </c>
      <c r="I140">
        <f>+G140</f>
        <v>-1.1811500000476371E-2</v>
      </c>
      <c r="O140">
        <f t="shared" ca="1" si="22"/>
        <v>-5.4220364350555869E-3</v>
      </c>
      <c r="P140">
        <f t="shared" ca="1" si="23"/>
        <v>5.5088369946005106E-2</v>
      </c>
      <c r="Q140" s="2">
        <f t="shared" si="24"/>
        <v>30357.826000000001</v>
      </c>
      <c r="R140">
        <f t="shared" si="27"/>
        <v>-1.1811500000476371E-2</v>
      </c>
    </row>
    <row r="141" spans="1:21" ht="12.95" customHeight="1" x14ac:dyDescent="0.2">
      <c r="A141" s="10" t="s">
        <v>37</v>
      </c>
      <c r="B141" s="27"/>
      <c r="C141" s="11">
        <v>45625.475200000001</v>
      </c>
      <c r="D141" s="11"/>
      <c r="E141">
        <f t="shared" si="20"/>
        <v>1082.9992560148564</v>
      </c>
      <c r="F141">
        <f t="shared" si="26"/>
        <v>1083</v>
      </c>
      <c r="G141" s="40">
        <f t="shared" si="21"/>
        <v>-2.6670000006561168E-3</v>
      </c>
      <c r="I141">
        <f>+G141</f>
        <v>-2.6670000006561168E-3</v>
      </c>
      <c r="O141">
        <f t="shared" ca="1" si="22"/>
        <v>-8.9709704289321346E-3</v>
      </c>
      <c r="P141">
        <f t="shared" ca="1" si="23"/>
        <v>4.3661604031422913E-2</v>
      </c>
      <c r="Q141" s="2">
        <f t="shared" si="24"/>
        <v>30606.975200000001</v>
      </c>
      <c r="R141">
        <f t="shared" si="27"/>
        <v>-2.6670000006561168E-3</v>
      </c>
    </row>
    <row r="142" spans="1:21" ht="12.95" customHeight="1" x14ac:dyDescent="0.2">
      <c r="A142" s="10" t="s">
        <v>37</v>
      </c>
      <c r="B142" s="27"/>
      <c r="C142" s="11">
        <v>45659.506000000001</v>
      </c>
      <c r="D142" s="11"/>
      <c r="E142">
        <f t="shared" si="20"/>
        <v>1092.4924729737008</v>
      </c>
      <c r="F142">
        <f t="shared" si="26"/>
        <v>1092.5</v>
      </c>
      <c r="G142" s="40">
        <f t="shared" si="21"/>
        <v>-2.6982499999576248E-2</v>
      </c>
      <c r="I142">
        <f>+G142</f>
        <v>-2.6982499999576248E-2</v>
      </c>
      <c r="O142">
        <f t="shared" ca="1" si="22"/>
        <v>-9.4560765144260511E-3</v>
      </c>
      <c r="P142">
        <f t="shared" ca="1" si="23"/>
        <v>4.2099671999933252E-2</v>
      </c>
      <c r="Q142" s="2">
        <f t="shared" si="24"/>
        <v>30641.006000000001</v>
      </c>
      <c r="R142">
        <f t="shared" si="27"/>
        <v>-2.6982499999576248E-2</v>
      </c>
    </row>
    <row r="143" spans="1:21" ht="12.95" customHeight="1" x14ac:dyDescent="0.2">
      <c r="A143" s="10" t="s">
        <v>37</v>
      </c>
      <c r="B143" s="27"/>
      <c r="C143" s="11">
        <v>45722.263299999999</v>
      </c>
      <c r="D143" s="11"/>
      <c r="E143">
        <f t="shared" si="20"/>
        <v>1109.9992217028303</v>
      </c>
      <c r="F143">
        <f t="shared" si="26"/>
        <v>1110</v>
      </c>
      <c r="G143" s="40">
        <f t="shared" si="21"/>
        <v>-2.789999998640269E-3</v>
      </c>
      <c r="I143">
        <f>+G143</f>
        <v>-2.789999998640269E-3</v>
      </c>
      <c r="O143">
        <f t="shared" ca="1" si="22"/>
        <v>-1.0349692987704322E-2</v>
      </c>
      <c r="P143">
        <f t="shared" ca="1" si="23"/>
        <v>3.922242878403126E-2</v>
      </c>
      <c r="Q143" s="2">
        <f t="shared" si="24"/>
        <v>30703.763299999999</v>
      </c>
      <c r="R143">
        <f t="shared" si="27"/>
        <v>-2.789999998640269E-3</v>
      </c>
    </row>
    <row r="144" spans="1:21" ht="12.95" customHeight="1" x14ac:dyDescent="0.2">
      <c r="A144" s="10" t="s">
        <v>37</v>
      </c>
      <c r="B144" s="27"/>
      <c r="C144" s="11">
        <v>45731.199999999997</v>
      </c>
      <c r="D144" s="11"/>
      <c r="E144">
        <f t="shared" si="20"/>
        <v>1112.4921995933319</v>
      </c>
      <c r="F144">
        <f t="shared" si="26"/>
        <v>1112.5</v>
      </c>
      <c r="G144" s="40">
        <f t="shared" si="21"/>
        <v>-2.7962500003923196E-2</v>
      </c>
      <c r="I144">
        <f>+G144</f>
        <v>-2.7962500003923196E-2</v>
      </c>
      <c r="O144">
        <f t="shared" ca="1" si="22"/>
        <v>-1.0477352483886933E-2</v>
      </c>
      <c r="P144">
        <f t="shared" ca="1" si="23"/>
        <v>3.8811394038902408E-2</v>
      </c>
      <c r="Q144" s="2">
        <f t="shared" si="24"/>
        <v>30712.699999999997</v>
      </c>
      <c r="R144">
        <f t="shared" si="27"/>
        <v>-2.7962500003923196E-2</v>
      </c>
    </row>
    <row r="145" spans="1:21" ht="12.95" customHeight="1" x14ac:dyDescent="0.2">
      <c r="A145" s="54" t="s">
        <v>461</v>
      </c>
      <c r="B145" s="55" t="s">
        <v>38</v>
      </c>
      <c r="C145" s="54">
        <v>46114.773999999998</v>
      </c>
      <c r="D145" s="40"/>
      <c r="E145">
        <f t="shared" si="20"/>
        <v>1219.493833459469</v>
      </c>
      <c r="F145">
        <f t="shared" si="26"/>
        <v>1219.5</v>
      </c>
      <c r="G145" s="40">
        <f t="shared" si="21"/>
        <v>-2.2105500000179745E-2</v>
      </c>
      <c r="N145">
        <f>+G145</f>
        <v>-2.2105500000179745E-2</v>
      </c>
      <c r="O145">
        <f t="shared" ca="1" si="22"/>
        <v>-1.5941178920502633E-2</v>
      </c>
      <c r="P145">
        <f t="shared" ca="1" si="23"/>
        <v>2.1219106947387351E-2</v>
      </c>
      <c r="Q145" s="2">
        <f t="shared" si="24"/>
        <v>31096.273999999998</v>
      </c>
      <c r="S145">
        <f>G145</f>
        <v>-2.2105500000179745E-2</v>
      </c>
      <c r="U145" s="48"/>
    </row>
    <row r="146" spans="1:21" ht="12.95" customHeight="1" x14ac:dyDescent="0.2">
      <c r="A146" s="10" t="s">
        <v>50</v>
      </c>
      <c r="B146" s="27" t="s">
        <v>38</v>
      </c>
      <c r="C146" s="11">
        <v>46118.315999999999</v>
      </c>
      <c r="D146" s="11"/>
      <c r="E146">
        <f t="shared" si="20"/>
        <v>1220.4819082172835</v>
      </c>
      <c r="F146">
        <f t="shared" si="26"/>
        <v>1220.5</v>
      </c>
      <c r="G146" s="40">
        <f t="shared" si="21"/>
        <v>-6.4854500000365078E-2</v>
      </c>
      <c r="K146">
        <f>+G146</f>
        <v>-6.4854500000365078E-2</v>
      </c>
      <c r="O146">
        <f t="shared" ca="1" si="22"/>
        <v>-1.5992242718975674E-2</v>
      </c>
      <c r="P146">
        <f t="shared" ca="1" si="23"/>
        <v>2.1054693049335799E-2</v>
      </c>
      <c r="Q146" s="2">
        <f t="shared" si="24"/>
        <v>31099.815999999999</v>
      </c>
      <c r="S146">
        <f>G146</f>
        <v>-6.4854500000365078E-2</v>
      </c>
    </row>
    <row r="147" spans="1:21" ht="12.95" customHeight="1" x14ac:dyDescent="0.2">
      <c r="A147" s="54" t="s">
        <v>461</v>
      </c>
      <c r="B147" s="55" t="s">
        <v>53</v>
      </c>
      <c r="C147" s="54">
        <v>46123.756000000001</v>
      </c>
      <c r="D147" s="40"/>
      <c r="E147">
        <f t="shared" si="20"/>
        <v>1221.9994482179927</v>
      </c>
      <c r="F147">
        <f t="shared" si="26"/>
        <v>1222</v>
      </c>
      <c r="G147" s="40">
        <f t="shared" si="21"/>
        <v>-1.9780000002356246E-3</v>
      </c>
      <c r="N147">
        <f t="shared" ref="N147:N156" si="28">+G147</f>
        <v>-1.9780000002356246E-3</v>
      </c>
      <c r="O147">
        <f t="shared" ca="1" si="22"/>
        <v>-1.6068838416685244E-2</v>
      </c>
      <c r="P147">
        <f t="shared" ca="1" si="23"/>
        <v>2.0808072202258499E-2</v>
      </c>
      <c r="Q147" s="2">
        <f t="shared" si="24"/>
        <v>31105.256000000001</v>
      </c>
      <c r="R147">
        <f>G147</f>
        <v>-1.9780000002356246E-3</v>
      </c>
      <c r="U147" s="48"/>
    </row>
    <row r="148" spans="1:21" ht="12.95" customHeight="1" x14ac:dyDescent="0.2">
      <c r="A148" s="54" t="s">
        <v>461</v>
      </c>
      <c r="B148" s="55" t="s">
        <v>53</v>
      </c>
      <c r="C148" s="54">
        <v>46159.608</v>
      </c>
      <c r="D148" s="40"/>
      <c r="E148">
        <f t="shared" si="20"/>
        <v>1232.0007063256032</v>
      </c>
      <c r="F148">
        <f t="shared" si="26"/>
        <v>1232</v>
      </c>
      <c r="G148" s="40">
        <f t="shared" si="21"/>
        <v>2.5319999986095354E-3</v>
      </c>
      <c r="N148">
        <f t="shared" si="28"/>
        <v>2.5319999986095354E-3</v>
      </c>
      <c r="O148">
        <f t="shared" ca="1" si="22"/>
        <v>-1.6579476401415681E-2</v>
      </c>
      <c r="P148">
        <f t="shared" ca="1" si="23"/>
        <v>1.9163933221743062E-2</v>
      </c>
      <c r="Q148" s="2">
        <f t="shared" si="24"/>
        <v>31141.108</v>
      </c>
      <c r="R148">
        <f>G148</f>
        <v>2.5319999986095354E-3</v>
      </c>
      <c r="U148" s="48"/>
    </row>
    <row r="149" spans="1:21" ht="12.95" customHeight="1" x14ac:dyDescent="0.2">
      <c r="A149" s="54" t="s">
        <v>461</v>
      </c>
      <c r="B149" s="55" t="s">
        <v>38</v>
      </c>
      <c r="C149" s="54">
        <v>46494.705999999998</v>
      </c>
      <c r="D149" s="40"/>
      <c r="E149">
        <f t="shared" ref="E149:E180" si="29">+(C149-C$7)/C$8</f>
        <v>1325.4794966118961</v>
      </c>
      <c r="F149">
        <f t="shared" si="26"/>
        <v>1325.5</v>
      </c>
      <c r="G149" s="40">
        <f t="shared" ref="G149:G180" si="30">+C149-(C$7+F149*C$8)</f>
        <v>-7.3499500002071727E-2</v>
      </c>
      <c r="N149">
        <f t="shared" si="28"/>
        <v>-7.3499500002071727E-2</v>
      </c>
      <c r="O149">
        <f t="shared" ref="O149:O180" ca="1" si="31">+C$11+C$12*$F149</f>
        <v>-2.1353941558645291E-2</v>
      </c>
      <c r="P149">
        <f t="shared" ref="P149:P180" ca="1" si="32">+D$11+D$12*$F149</f>
        <v>3.7912337539238172E-3</v>
      </c>
      <c r="Q149" s="2">
        <f t="shared" ref="Q149:Q180" si="33">+C149-15018.5</f>
        <v>31476.205999999998</v>
      </c>
      <c r="S149">
        <f>G149</f>
        <v>-7.3499500002071727E-2</v>
      </c>
      <c r="U149" s="48"/>
    </row>
    <row r="150" spans="1:21" ht="12.95" customHeight="1" x14ac:dyDescent="0.2">
      <c r="A150" s="54" t="s">
        <v>461</v>
      </c>
      <c r="B150" s="55" t="s">
        <v>53</v>
      </c>
      <c r="C150" s="54">
        <v>47184.841999999997</v>
      </c>
      <c r="D150" s="40"/>
      <c r="E150">
        <f t="shared" si="29"/>
        <v>1517.999530790021</v>
      </c>
      <c r="F150">
        <f t="shared" si="26"/>
        <v>1518</v>
      </c>
      <c r="G150" s="40">
        <f t="shared" si="30"/>
        <v>-1.6820000018924475E-3</v>
      </c>
      <c r="N150">
        <f t="shared" si="28"/>
        <v>-1.6820000018924475E-3</v>
      </c>
      <c r="O150">
        <f t="shared" ca="1" si="31"/>
        <v>-3.1183722764706247E-2</v>
      </c>
      <c r="P150">
        <f t="shared" ca="1" si="32"/>
        <v>-2.7858441620998126E-2</v>
      </c>
      <c r="Q150" s="2">
        <f t="shared" si="33"/>
        <v>32166.341999999997</v>
      </c>
      <c r="R150">
        <f>G150</f>
        <v>-1.6820000018924475E-3</v>
      </c>
      <c r="U150" s="48"/>
    </row>
    <row r="151" spans="1:21" ht="12.95" customHeight="1" x14ac:dyDescent="0.2">
      <c r="A151" s="54" t="s">
        <v>538</v>
      </c>
      <c r="B151" s="55" t="s">
        <v>38</v>
      </c>
      <c r="C151" s="54">
        <v>47960.802000000003</v>
      </c>
      <c r="D151" s="40"/>
      <c r="E151">
        <f t="shared" si="29"/>
        <v>1734.4609901557972</v>
      </c>
      <c r="F151">
        <f t="shared" si="26"/>
        <v>1734.5</v>
      </c>
      <c r="G151" s="40">
        <f t="shared" si="30"/>
        <v>-0.13984049999999115</v>
      </c>
      <c r="N151">
        <f t="shared" si="28"/>
        <v>-0.13984049999999115</v>
      </c>
      <c r="O151">
        <f t="shared" ca="1" si="31"/>
        <v>-4.2239035134120258E-2</v>
      </c>
      <c r="P151">
        <f t="shared" ca="1" si="32"/>
        <v>-6.3454050549157121E-2</v>
      </c>
      <c r="Q151" s="2">
        <f t="shared" si="33"/>
        <v>32942.302000000003</v>
      </c>
      <c r="S151">
        <f>G151</f>
        <v>-0.13984049999999115</v>
      </c>
      <c r="U151" s="48"/>
    </row>
    <row r="152" spans="1:21" ht="12.95" customHeight="1" x14ac:dyDescent="0.2">
      <c r="A152" s="54" t="s">
        <v>461</v>
      </c>
      <c r="B152" s="55" t="s">
        <v>53</v>
      </c>
      <c r="C152" s="54">
        <v>48697.597000000002</v>
      </c>
      <c r="D152" s="40"/>
      <c r="E152">
        <f t="shared" si="29"/>
        <v>1939.9969983951462</v>
      </c>
      <c r="F152">
        <f t="shared" si="26"/>
        <v>1940</v>
      </c>
      <c r="G152" s="40">
        <f t="shared" si="30"/>
        <v>-1.0759999997389968E-2</v>
      </c>
      <c r="N152">
        <f t="shared" si="28"/>
        <v>-1.0759999997389968E-2</v>
      </c>
      <c r="O152">
        <f t="shared" ca="1" si="31"/>
        <v>-5.2732645720330783E-2</v>
      </c>
      <c r="P152">
        <f t="shared" ca="1" si="32"/>
        <v>-9.72411065987491E-2</v>
      </c>
      <c r="Q152" s="2">
        <f t="shared" si="33"/>
        <v>33679.097000000002</v>
      </c>
      <c r="R152">
        <f>G152</f>
        <v>-1.0759999997389968E-2</v>
      </c>
      <c r="U152" s="48"/>
    </row>
    <row r="153" spans="1:21" ht="12.95" customHeight="1" x14ac:dyDescent="0.2">
      <c r="A153" s="54" t="s">
        <v>538</v>
      </c>
      <c r="B153" s="55" t="s">
        <v>53</v>
      </c>
      <c r="C153" s="54">
        <v>48729.857900000003</v>
      </c>
      <c r="D153" s="40"/>
      <c r="E153">
        <f t="shared" si="29"/>
        <v>1948.9964848305983</v>
      </c>
      <c r="F153">
        <f t="shared" si="26"/>
        <v>1949</v>
      </c>
      <c r="G153" s="40">
        <f t="shared" si="30"/>
        <v>-1.260099999490194E-2</v>
      </c>
      <c r="N153">
        <f t="shared" si="28"/>
        <v>-1.260099999490194E-2</v>
      </c>
      <c r="O153">
        <f t="shared" ca="1" si="31"/>
        <v>-5.3192219906588185E-2</v>
      </c>
      <c r="P153">
        <f t="shared" ca="1" si="32"/>
        <v>-9.8720831681213012E-2</v>
      </c>
      <c r="Q153" s="2">
        <f t="shared" si="33"/>
        <v>33711.357900000003</v>
      </c>
      <c r="R153">
        <f>G153</f>
        <v>-1.260099999490194E-2</v>
      </c>
      <c r="U153" s="48"/>
    </row>
    <row r="154" spans="1:21" ht="12.95" customHeight="1" x14ac:dyDescent="0.2">
      <c r="A154" s="54" t="s">
        <v>538</v>
      </c>
      <c r="B154" s="55" t="s">
        <v>38</v>
      </c>
      <c r="C154" s="54">
        <v>48749.394</v>
      </c>
      <c r="D154" s="40"/>
      <c r="E154">
        <f t="shared" si="29"/>
        <v>1954.4462666702746</v>
      </c>
      <c r="F154">
        <f t="shared" si="26"/>
        <v>1954.5</v>
      </c>
      <c r="G154" s="40">
        <f t="shared" si="30"/>
        <v>-0.19262049999815645</v>
      </c>
      <c r="N154">
        <f t="shared" si="28"/>
        <v>-0.19262049999815645</v>
      </c>
      <c r="O154">
        <f t="shared" ca="1" si="31"/>
        <v>-5.3473070798189921E-2</v>
      </c>
      <c r="P154">
        <f t="shared" ca="1" si="32"/>
        <v>-9.9625108120496492E-2</v>
      </c>
      <c r="Q154" s="2">
        <f t="shared" si="33"/>
        <v>33730.894</v>
      </c>
      <c r="S154">
        <f>G154</f>
        <v>-0.19262049999815645</v>
      </c>
      <c r="U154" s="48"/>
    </row>
    <row r="155" spans="1:21" ht="12.95" customHeight="1" x14ac:dyDescent="0.2">
      <c r="A155" s="54" t="s">
        <v>461</v>
      </c>
      <c r="B155" s="55" t="s">
        <v>53</v>
      </c>
      <c r="C155" s="54">
        <v>50095.644999999997</v>
      </c>
      <c r="D155" s="40"/>
      <c r="E155">
        <f t="shared" si="29"/>
        <v>2329.9958518713574</v>
      </c>
      <c r="F155">
        <f t="shared" si="26"/>
        <v>2330</v>
      </c>
      <c r="G155" s="40">
        <f t="shared" si="30"/>
        <v>-1.4870000006339978E-2</v>
      </c>
      <c r="N155">
        <f t="shared" si="28"/>
        <v>-1.4870000006339978E-2</v>
      </c>
      <c r="O155">
        <f t="shared" ca="1" si="31"/>
        <v>-7.2647527124817923E-2</v>
      </c>
      <c r="P155">
        <f t="shared" ca="1" si="32"/>
        <v>-0.16136252683885074</v>
      </c>
      <c r="Q155" s="2">
        <f t="shared" si="33"/>
        <v>35077.144999999997</v>
      </c>
      <c r="R155">
        <f>G155</f>
        <v>-1.4870000006339978E-2</v>
      </c>
      <c r="U155" s="48"/>
    </row>
    <row r="156" spans="1:21" ht="12.95" customHeight="1" x14ac:dyDescent="0.2">
      <c r="A156" s="54" t="s">
        <v>538</v>
      </c>
      <c r="B156" s="55" t="s">
        <v>38</v>
      </c>
      <c r="C156" s="54">
        <v>50122.278700000003</v>
      </c>
      <c r="D156" s="40"/>
      <c r="E156">
        <f t="shared" si="29"/>
        <v>2337.4255770766663</v>
      </c>
      <c r="F156">
        <f t="shared" si="26"/>
        <v>2337.5</v>
      </c>
      <c r="G156" s="40">
        <f t="shared" si="30"/>
        <v>-0.26678749999700813</v>
      </c>
      <c r="N156">
        <f t="shared" si="28"/>
        <v>-0.26678749999700813</v>
      </c>
      <c r="O156">
        <f t="shared" ca="1" si="31"/>
        <v>-7.3030505613365743E-2</v>
      </c>
      <c r="P156">
        <f t="shared" ca="1" si="32"/>
        <v>-0.16259563107423727</v>
      </c>
      <c r="Q156" s="2">
        <f t="shared" si="33"/>
        <v>35103.778700000003</v>
      </c>
      <c r="S156">
        <f>G156</f>
        <v>-0.26678749999700813</v>
      </c>
      <c r="U156" s="48"/>
    </row>
    <row r="157" spans="1:21" ht="12.95" customHeight="1" x14ac:dyDescent="0.2">
      <c r="A157" s="10" t="s">
        <v>51</v>
      </c>
      <c r="B157" s="27"/>
      <c r="C157" s="11">
        <v>50124.312100000003</v>
      </c>
      <c r="D157" s="11">
        <v>1.4E-3</v>
      </c>
      <c r="E157">
        <f t="shared" si="29"/>
        <v>2337.9928134438433</v>
      </c>
      <c r="F157">
        <f t="shared" si="26"/>
        <v>2338</v>
      </c>
      <c r="G157" s="40">
        <f t="shared" si="30"/>
        <v>-2.5761999997484963E-2</v>
      </c>
      <c r="K157">
        <f>+G157</f>
        <v>-2.5761999997484963E-2</v>
      </c>
      <c r="O157">
        <f t="shared" ca="1" si="31"/>
        <v>-7.3056037512602284E-2</v>
      </c>
      <c r="P157">
        <f t="shared" ca="1" si="32"/>
        <v>-0.16267783802326305</v>
      </c>
      <c r="Q157" s="2">
        <f t="shared" si="33"/>
        <v>35105.812100000003</v>
      </c>
      <c r="R157">
        <f t="shared" ref="R157:R162" si="34">G157</f>
        <v>-2.5761999997484963E-2</v>
      </c>
    </row>
    <row r="158" spans="1:21" ht="12.95" customHeight="1" x14ac:dyDescent="0.2">
      <c r="A158" s="28" t="s">
        <v>52</v>
      </c>
      <c r="B158" s="29" t="s">
        <v>53</v>
      </c>
      <c r="C158" s="28">
        <v>50138.651700000002</v>
      </c>
      <c r="D158" s="28">
        <v>2.0000000000000001E-4</v>
      </c>
      <c r="E158">
        <f t="shared" si="29"/>
        <v>2341.9929819354165</v>
      </c>
      <c r="F158">
        <f t="shared" si="26"/>
        <v>2342</v>
      </c>
      <c r="G158" s="40">
        <f t="shared" si="30"/>
        <v>-2.515799999673618E-2</v>
      </c>
      <c r="L158">
        <f>+G158</f>
        <v>-2.515799999673618E-2</v>
      </c>
      <c r="O158">
        <f t="shared" ca="1" si="31"/>
        <v>-7.3260292706494451E-2</v>
      </c>
      <c r="P158">
        <f t="shared" ca="1" si="32"/>
        <v>-0.16333549361546926</v>
      </c>
      <c r="Q158" s="2">
        <f t="shared" si="33"/>
        <v>35120.151700000002</v>
      </c>
      <c r="R158">
        <f t="shared" si="34"/>
        <v>-2.515799999673618E-2</v>
      </c>
    </row>
    <row r="159" spans="1:21" ht="12.95" customHeight="1" x14ac:dyDescent="0.2">
      <c r="A159" s="10" t="s">
        <v>54</v>
      </c>
      <c r="B159" s="27"/>
      <c r="C159" s="11">
        <v>50837.671399999999</v>
      </c>
      <c r="D159" s="11"/>
      <c r="E159">
        <f t="shared" si="29"/>
        <v>2536.9912091474184</v>
      </c>
      <c r="F159">
        <f t="shared" si="26"/>
        <v>2537</v>
      </c>
      <c r="G159" s="40">
        <f t="shared" si="30"/>
        <v>-3.1513000001723412E-2</v>
      </c>
      <c r="L159">
        <f>+G159</f>
        <v>-3.1513000001723412E-2</v>
      </c>
      <c r="O159">
        <f t="shared" ca="1" si="31"/>
        <v>-8.3217733408738032E-2</v>
      </c>
      <c r="P159">
        <f t="shared" ca="1" si="32"/>
        <v>-0.19539620373552005</v>
      </c>
      <c r="Q159" s="2">
        <f t="shared" si="33"/>
        <v>35819.171399999999</v>
      </c>
      <c r="R159">
        <f t="shared" si="34"/>
        <v>-3.1513000001723412E-2</v>
      </c>
    </row>
    <row r="160" spans="1:21" ht="12.95" customHeight="1" x14ac:dyDescent="0.2">
      <c r="A160" s="10" t="s">
        <v>55</v>
      </c>
      <c r="B160" s="27"/>
      <c r="C160" s="11">
        <v>50841.255700000002</v>
      </c>
      <c r="D160" s="11">
        <v>2E-3</v>
      </c>
      <c r="E160">
        <f t="shared" si="29"/>
        <v>2537.9910838945771</v>
      </c>
      <c r="F160">
        <f t="shared" si="26"/>
        <v>2538</v>
      </c>
      <c r="G160" s="40">
        <f t="shared" si="30"/>
        <v>-3.1962000000930857E-2</v>
      </c>
      <c r="K160">
        <f>+G160</f>
        <v>-3.1962000000930857E-2</v>
      </c>
      <c r="O160">
        <f t="shared" ca="1" si="31"/>
        <v>-8.3268797207211059E-2</v>
      </c>
      <c r="P160">
        <f t="shared" ca="1" si="32"/>
        <v>-0.1955606176335716</v>
      </c>
      <c r="Q160" s="2">
        <f t="shared" si="33"/>
        <v>35822.755700000002</v>
      </c>
      <c r="R160">
        <f t="shared" si="34"/>
        <v>-3.1962000000930857E-2</v>
      </c>
    </row>
    <row r="161" spans="1:21" ht="12.95" customHeight="1" x14ac:dyDescent="0.2">
      <c r="A161" s="54" t="s">
        <v>538</v>
      </c>
      <c r="B161" s="55" t="s">
        <v>53</v>
      </c>
      <c r="C161" s="54">
        <v>50884.2736</v>
      </c>
      <c r="D161" s="40"/>
      <c r="E161">
        <f t="shared" si="29"/>
        <v>2549.9913383056946</v>
      </c>
      <c r="F161">
        <f t="shared" si="26"/>
        <v>2550</v>
      </c>
      <c r="G161" s="40">
        <f t="shared" si="30"/>
        <v>-3.1049999997776467E-2</v>
      </c>
      <c r="N161">
        <f>+G161</f>
        <v>-3.1049999997776467E-2</v>
      </c>
      <c r="O161">
        <f t="shared" ca="1" si="31"/>
        <v>-8.3881562788887587E-2</v>
      </c>
      <c r="P161">
        <f t="shared" ca="1" si="32"/>
        <v>-0.19753358441019012</v>
      </c>
      <c r="Q161" s="2">
        <f t="shared" si="33"/>
        <v>35865.7736</v>
      </c>
      <c r="R161">
        <f t="shared" si="34"/>
        <v>-3.1049999997776467E-2</v>
      </c>
      <c r="U161" s="48"/>
    </row>
    <row r="162" spans="1:21" ht="12.95" customHeight="1" x14ac:dyDescent="0.2">
      <c r="A162" s="54" t="s">
        <v>461</v>
      </c>
      <c r="B162" s="55" t="s">
        <v>53</v>
      </c>
      <c r="C162" s="54">
        <v>51579.708400000003</v>
      </c>
      <c r="D162" s="40"/>
      <c r="E162">
        <f t="shared" si="29"/>
        <v>2743.989523394805</v>
      </c>
      <c r="F162">
        <f t="shared" si="26"/>
        <v>2744</v>
      </c>
      <c r="G162" s="40">
        <f t="shared" si="30"/>
        <v>-3.7555999995674938E-2</v>
      </c>
      <c r="N162">
        <f>+G162</f>
        <v>-3.7555999995674938E-2</v>
      </c>
      <c r="O162">
        <f t="shared" ca="1" si="31"/>
        <v>-9.3787939692658112E-2</v>
      </c>
      <c r="P162">
        <f t="shared" ca="1" si="32"/>
        <v>-0.22942988063218936</v>
      </c>
      <c r="Q162" s="2">
        <f t="shared" si="33"/>
        <v>36561.208400000003</v>
      </c>
      <c r="R162">
        <f t="shared" si="34"/>
        <v>-3.7555999995674938E-2</v>
      </c>
      <c r="U162" s="48"/>
    </row>
    <row r="163" spans="1:21" ht="12.95" customHeight="1" x14ac:dyDescent="0.2">
      <c r="A163" s="54" t="s">
        <v>461</v>
      </c>
      <c r="B163" s="55" t="s">
        <v>38</v>
      </c>
      <c r="C163" s="54">
        <v>51599.1149</v>
      </c>
      <c r="D163" s="40"/>
      <c r="E163">
        <f t="shared" si="29"/>
        <v>2749.4031520756407</v>
      </c>
      <c r="F163">
        <f t="shared" si="26"/>
        <v>2749.5</v>
      </c>
      <c r="G163" s="40">
        <f t="shared" si="30"/>
        <v>-0.34717549999913899</v>
      </c>
      <c r="N163">
        <f>+G163</f>
        <v>-0.34717549999913899</v>
      </c>
      <c r="O163">
        <f t="shared" ca="1" si="31"/>
        <v>-9.4068790584259848E-2</v>
      </c>
      <c r="P163">
        <f t="shared" ca="1" si="32"/>
        <v>-0.23033415707147284</v>
      </c>
      <c r="Q163" s="2">
        <f t="shared" si="33"/>
        <v>36580.6149</v>
      </c>
      <c r="S163">
        <f>G163</f>
        <v>-0.34717549999913899</v>
      </c>
      <c r="U163" s="48"/>
    </row>
    <row r="164" spans="1:21" ht="12.95" customHeight="1" x14ac:dyDescent="0.2">
      <c r="A164" s="10" t="s">
        <v>56</v>
      </c>
      <c r="B164" s="27" t="s">
        <v>53</v>
      </c>
      <c r="C164" s="11">
        <v>51862.9</v>
      </c>
      <c r="D164" s="11">
        <v>2.9999999999999997E-4</v>
      </c>
      <c r="E164">
        <f t="shared" si="29"/>
        <v>2822.9885272302195</v>
      </c>
      <c r="F164">
        <f t="shared" si="26"/>
        <v>2823</v>
      </c>
      <c r="G164" s="40">
        <f t="shared" si="30"/>
        <v>-4.1126999996777158E-2</v>
      </c>
      <c r="L164">
        <f>+G164</f>
        <v>-4.1126999996777158E-2</v>
      </c>
      <c r="O164">
        <f t="shared" ca="1" si="31"/>
        <v>-9.7821979772028583E-2</v>
      </c>
      <c r="P164">
        <f t="shared" ca="1" si="32"/>
        <v>-0.24241857857826124</v>
      </c>
      <c r="Q164" s="2">
        <f t="shared" si="33"/>
        <v>36844.400000000001</v>
      </c>
      <c r="R164">
        <f>G164</f>
        <v>-4.1126999996777158E-2</v>
      </c>
    </row>
    <row r="165" spans="1:21" ht="12.95" customHeight="1" x14ac:dyDescent="0.2">
      <c r="A165" s="54" t="s">
        <v>593</v>
      </c>
      <c r="B165" s="55" t="s">
        <v>53</v>
      </c>
      <c r="C165" s="54">
        <v>52278.726799999997</v>
      </c>
      <c r="D165" s="40"/>
      <c r="E165">
        <f t="shared" si="29"/>
        <v>2938.9873879593792</v>
      </c>
      <c r="F165">
        <f t="shared" ref="F165:F196" si="35">ROUND(2*E165,0)/2</f>
        <v>2939</v>
      </c>
      <c r="G165" s="40">
        <f t="shared" si="30"/>
        <v>-4.5211000004201196E-2</v>
      </c>
      <c r="N165">
        <f t="shared" ref="N165:N172" si="36">+G165</f>
        <v>-4.5211000004201196E-2</v>
      </c>
      <c r="O165">
        <f t="shared" ca="1" si="31"/>
        <v>-0.10374538039490169</v>
      </c>
      <c r="P165">
        <f t="shared" ca="1" si="32"/>
        <v>-0.26149059075224013</v>
      </c>
      <c r="Q165" s="2">
        <f t="shared" si="33"/>
        <v>37260.226799999997</v>
      </c>
      <c r="R165">
        <f>G165</f>
        <v>-4.5211000004201196E-2</v>
      </c>
      <c r="U165" s="48"/>
    </row>
    <row r="166" spans="1:21" ht="12.95" customHeight="1" x14ac:dyDescent="0.2">
      <c r="A166" s="54" t="s">
        <v>593</v>
      </c>
      <c r="B166" s="55" t="s">
        <v>38</v>
      </c>
      <c r="C166" s="54">
        <v>52319.611900000004</v>
      </c>
      <c r="D166" s="40"/>
      <c r="E166">
        <f t="shared" si="29"/>
        <v>2950.3926774231622</v>
      </c>
      <c r="F166">
        <f t="shared" si="35"/>
        <v>2950.5</v>
      </c>
      <c r="G166" s="40">
        <f t="shared" si="30"/>
        <v>-0.38472449999244418</v>
      </c>
      <c r="N166">
        <f t="shared" si="36"/>
        <v>-0.38472449999244418</v>
      </c>
      <c r="O166">
        <f t="shared" ca="1" si="31"/>
        <v>-0.10433261407734168</v>
      </c>
      <c r="P166">
        <f t="shared" ca="1" si="32"/>
        <v>-0.26338135057983292</v>
      </c>
      <c r="Q166" s="2">
        <f t="shared" si="33"/>
        <v>37301.111900000004</v>
      </c>
      <c r="S166">
        <f>G166</f>
        <v>-0.38472449999244418</v>
      </c>
      <c r="U166" s="48"/>
    </row>
    <row r="167" spans="1:21" ht="12.95" customHeight="1" x14ac:dyDescent="0.2">
      <c r="A167" s="54" t="s">
        <v>593</v>
      </c>
      <c r="B167" s="55" t="s">
        <v>53</v>
      </c>
      <c r="C167" s="54">
        <v>52640.782399999996</v>
      </c>
      <c r="D167" s="40"/>
      <c r="E167">
        <f t="shared" si="29"/>
        <v>3039.9862584521252</v>
      </c>
      <c r="F167">
        <f t="shared" si="35"/>
        <v>3040</v>
      </c>
      <c r="G167" s="40">
        <f t="shared" si="30"/>
        <v>-4.9259999999776483E-2</v>
      </c>
      <c r="N167">
        <f t="shared" si="36"/>
        <v>-4.9259999999776483E-2</v>
      </c>
      <c r="O167">
        <f t="shared" ca="1" si="31"/>
        <v>-0.10890282404067911</v>
      </c>
      <c r="P167">
        <f t="shared" ca="1" si="32"/>
        <v>-0.27809639445544598</v>
      </c>
      <c r="Q167" s="2">
        <f t="shared" si="33"/>
        <v>37622.282399999996</v>
      </c>
      <c r="R167">
        <f>G167</f>
        <v>-4.9259999999776483E-2</v>
      </c>
      <c r="U167" s="48"/>
    </row>
    <row r="168" spans="1:21" ht="12.95" customHeight="1" x14ac:dyDescent="0.2">
      <c r="A168" s="54" t="s">
        <v>593</v>
      </c>
      <c r="B168" s="55" t="s">
        <v>38</v>
      </c>
      <c r="C168" s="54">
        <v>53061.6158</v>
      </c>
      <c r="D168" s="40"/>
      <c r="E168">
        <f t="shared" si="29"/>
        <v>3157.3817581091453</v>
      </c>
      <c r="F168">
        <f t="shared" si="35"/>
        <v>3157.5</v>
      </c>
      <c r="G168" s="40">
        <f t="shared" si="30"/>
        <v>-0.42386750000150641</v>
      </c>
      <c r="N168">
        <f t="shared" si="36"/>
        <v>-0.42386750000150641</v>
      </c>
      <c r="O168">
        <f t="shared" ca="1" si="31"/>
        <v>-0.11490282036126179</v>
      </c>
      <c r="P168">
        <f t="shared" ca="1" si="32"/>
        <v>-0.29741502747650217</v>
      </c>
      <c r="Q168" s="2">
        <f t="shared" si="33"/>
        <v>38043.1158</v>
      </c>
      <c r="S168">
        <f>G168</f>
        <v>-0.42386750000150641</v>
      </c>
      <c r="U168" s="48"/>
    </row>
    <row r="169" spans="1:21" ht="12.95" customHeight="1" x14ac:dyDescent="0.2">
      <c r="A169" s="54" t="s">
        <v>607</v>
      </c>
      <c r="B169" s="55" t="s">
        <v>53</v>
      </c>
      <c r="C169" s="54">
        <v>53716.194799999997</v>
      </c>
      <c r="D169" s="40"/>
      <c r="E169">
        <f t="shared" si="29"/>
        <v>3339.9828272495502</v>
      </c>
      <c r="F169">
        <f t="shared" si="35"/>
        <v>3340</v>
      </c>
      <c r="G169" s="40">
        <f t="shared" si="30"/>
        <v>-6.1560000001918525E-2</v>
      </c>
      <c r="N169">
        <f t="shared" si="36"/>
        <v>-6.1560000001918525E-2</v>
      </c>
      <c r="O169">
        <f t="shared" ca="1" si="31"/>
        <v>-0.1242219635825923</v>
      </c>
      <c r="P169">
        <f t="shared" ca="1" si="32"/>
        <v>-0.32742056387090868</v>
      </c>
      <c r="Q169" s="2">
        <f t="shared" si="33"/>
        <v>38697.694799999997</v>
      </c>
      <c r="R169">
        <f>G169</f>
        <v>-6.1560000001918525E-2</v>
      </c>
      <c r="U169" s="48"/>
    </row>
    <row r="170" spans="1:21" ht="12.95" customHeight="1" x14ac:dyDescent="0.2">
      <c r="A170" s="54" t="s">
        <v>607</v>
      </c>
      <c r="B170" s="55" t="s">
        <v>38</v>
      </c>
      <c r="C170" s="54">
        <v>53721.173199999997</v>
      </c>
      <c r="D170" s="40"/>
      <c r="E170">
        <f t="shared" si="29"/>
        <v>3341.3715995178454</v>
      </c>
      <c r="F170">
        <f t="shared" si="35"/>
        <v>3341.5</v>
      </c>
      <c r="G170" s="40">
        <f t="shared" si="30"/>
        <v>-0.4602835000041523</v>
      </c>
      <c r="N170">
        <f t="shared" si="36"/>
        <v>-0.4602835000041523</v>
      </c>
      <c r="O170">
        <f t="shared" ca="1" si="31"/>
        <v>-0.12429855928030187</v>
      </c>
      <c r="P170">
        <f t="shared" ca="1" si="32"/>
        <v>-0.32766718471798606</v>
      </c>
      <c r="Q170" s="2">
        <f t="shared" si="33"/>
        <v>38702.673199999997</v>
      </c>
      <c r="S170">
        <f>G170</f>
        <v>-0.4602835000041523</v>
      </c>
      <c r="U170" s="48"/>
    </row>
    <row r="171" spans="1:21" ht="12.95" customHeight="1" x14ac:dyDescent="0.2">
      <c r="A171" s="54" t="s">
        <v>593</v>
      </c>
      <c r="B171" s="55" t="s">
        <v>53</v>
      </c>
      <c r="C171" s="54">
        <v>53798.642899999999</v>
      </c>
      <c r="D171" s="40"/>
      <c r="E171">
        <f t="shared" si="29"/>
        <v>3362.9825128621278</v>
      </c>
      <c r="F171">
        <f t="shared" si="35"/>
        <v>3363</v>
      </c>
      <c r="G171" s="40">
        <f t="shared" si="30"/>
        <v>-6.2687000005098525E-2</v>
      </c>
      <c r="N171">
        <f t="shared" si="36"/>
        <v>-6.2687000005098525E-2</v>
      </c>
      <c r="O171">
        <f t="shared" ca="1" si="31"/>
        <v>-0.1253964309474723</v>
      </c>
      <c r="P171">
        <f t="shared" ca="1" si="32"/>
        <v>-0.33120208352609426</v>
      </c>
      <c r="Q171" s="2">
        <f t="shared" si="33"/>
        <v>38780.142899999999</v>
      </c>
      <c r="R171">
        <f>G171</f>
        <v>-6.2687000005098525E-2</v>
      </c>
      <c r="U171" s="48"/>
    </row>
    <row r="172" spans="1:21" ht="12.95" customHeight="1" x14ac:dyDescent="0.2">
      <c r="A172" s="54" t="s">
        <v>593</v>
      </c>
      <c r="B172" s="55" t="s">
        <v>38</v>
      </c>
      <c r="C172" s="54">
        <v>54104.7215</v>
      </c>
      <c r="D172" s="40"/>
      <c r="E172">
        <f t="shared" si="29"/>
        <v>3448.3660641233178</v>
      </c>
      <c r="F172">
        <f t="shared" si="35"/>
        <v>3448.5</v>
      </c>
      <c r="G172" s="40">
        <f t="shared" si="30"/>
        <v>-0.48012649999873247</v>
      </c>
      <c r="N172">
        <f t="shared" si="36"/>
        <v>-0.48012649999873247</v>
      </c>
      <c r="O172">
        <f t="shared" ca="1" si="31"/>
        <v>-0.12976238571691756</v>
      </c>
      <c r="P172">
        <f t="shared" ca="1" si="32"/>
        <v>-0.34525947180950112</v>
      </c>
      <c r="Q172" s="2">
        <f t="shared" si="33"/>
        <v>39086.2215</v>
      </c>
      <c r="S172">
        <f>G172</f>
        <v>-0.48012649999873247</v>
      </c>
      <c r="U172" s="48"/>
    </row>
    <row r="173" spans="1:21" ht="12.95" customHeight="1" x14ac:dyDescent="0.2">
      <c r="A173" s="34" t="s">
        <v>62</v>
      </c>
      <c r="B173" s="35" t="s">
        <v>38</v>
      </c>
      <c r="C173" s="36">
        <v>54484.6855</v>
      </c>
      <c r="D173" s="36">
        <v>2.9999999999999997E-4</v>
      </c>
      <c r="E173">
        <f t="shared" si="29"/>
        <v>3554.3606539816315</v>
      </c>
      <c r="F173">
        <f t="shared" si="35"/>
        <v>3554.5</v>
      </c>
      <c r="G173" s="40">
        <f t="shared" si="30"/>
        <v>-0.49952050000138115</v>
      </c>
      <c r="L173">
        <f t="shared" ref="L173:L181" si="37">+G173</f>
        <v>-0.49952050000138115</v>
      </c>
      <c r="O173">
        <f t="shared" ca="1" si="31"/>
        <v>-0.13517514835506023</v>
      </c>
      <c r="P173">
        <f t="shared" ca="1" si="32"/>
        <v>-0.36268734500296462</v>
      </c>
      <c r="Q173" s="2">
        <f t="shared" si="33"/>
        <v>39466.1855</v>
      </c>
      <c r="S173">
        <f>G173</f>
        <v>-0.49952050000138115</v>
      </c>
    </row>
    <row r="174" spans="1:21" ht="12.95" customHeight="1" x14ac:dyDescent="0.2">
      <c r="A174" s="34" t="s">
        <v>63</v>
      </c>
      <c r="B174" s="35" t="s">
        <v>38</v>
      </c>
      <c r="C174" s="36">
        <v>54527.699800000002</v>
      </c>
      <c r="D174" s="36">
        <v>2.9999999999999997E-4</v>
      </c>
      <c r="E174">
        <f t="shared" si="29"/>
        <v>3566.3599041383377</v>
      </c>
      <c r="F174">
        <f t="shared" si="35"/>
        <v>3566.5</v>
      </c>
      <c r="G174" s="40">
        <f t="shared" si="30"/>
        <v>-0.5022084999945946</v>
      </c>
      <c r="L174">
        <f t="shared" si="37"/>
        <v>-0.5022084999945946</v>
      </c>
      <c r="O174">
        <f t="shared" ca="1" si="31"/>
        <v>-0.13578791393673675</v>
      </c>
      <c r="P174">
        <f t="shared" ca="1" si="32"/>
        <v>-0.36466031177958314</v>
      </c>
      <c r="Q174" s="2">
        <f t="shared" si="33"/>
        <v>39509.199800000002</v>
      </c>
      <c r="S174">
        <f>G174</f>
        <v>-0.5022084999945946</v>
      </c>
    </row>
    <row r="175" spans="1:21" ht="12.95" customHeight="1" x14ac:dyDescent="0.2">
      <c r="A175" s="34" t="s">
        <v>63</v>
      </c>
      <c r="B175" s="35" t="s">
        <v>53</v>
      </c>
      <c r="C175" s="36">
        <v>54540.6754</v>
      </c>
      <c r="D175" s="36">
        <v>2.0000000000000001E-4</v>
      </c>
      <c r="E175">
        <f t="shared" si="29"/>
        <v>3569.9795717914981</v>
      </c>
      <c r="F175">
        <f t="shared" si="35"/>
        <v>3570</v>
      </c>
      <c r="G175" s="40">
        <f t="shared" si="30"/>
        <v>-7.3230000001785811E-2</v>
      </c>
      <c r="L175">
        <f t="shared" si="37"/>
        <v>-7.3230000001785811E-2</v>
      </c>
      <c r="O175">
        <f t="shared" ca="1" si="31"/>
        <v>-0.13596663723139241</v>
      </c>
      <c r="P175">
        <f t="shared" ca="1" si="32"/>
        <v>-0.36523576042276351</v>
      </c>
      <c r="Q175" s="2">
        <f t="shared" si="33"/>
        <v>39522.1754</v>
      </c>
      <c r="R175">
        <f>G175</f>
        <v>-7.3230000001785811E-2</v>
      </c>
    </row>
    <row r="176" spans="1:21" ht="12.95" customHeight="1" x14ac:dyDescent="0.2">
      <c r="A176" s="34" t="s">
        <v>64</v>
      </c>
      <c r="B176" s="35" t="s">
        <v>53</v>
      </c>
      <c r="C176" s="36">
        <v>54823.867599999998</v>
      </c>
      <c r="D176" s="36">
        <v>1E-4</v>
      </c>
      <c r="E176">
        <f t="shared" si="29"/>
        <v>3648.9787430026477</v>
      </c>
      <c r="F176">
        <f t="shared" si="35"/>
        <v>3649</v>
      </c>
      <c r="G176" s="40">
        <f t="shared" si="30"/>
        <v>-7.6201000003493391E-2</v>
      </c>
      <c r="L176">
        <f t="shared" si="37"/>
        <v>-7.6201000003493391E-2</v>
      </c>
      <c r="O176">
        <f t="shared" ca="1" si="31"/>
        <v>-0.14000067731076288</v>
      </c>
      <c r="P176">
        <f t="shared" ca="1" si="32"/>
        <v>-0.37822445836883545</v>
      </c>
      <c r="Q176" s="2">
        <f t="shared" si="33"/>
        <v>39805.367599999998</v>
      </c>
      <c r="R176">
        <f>G176</f>
        <v>-7.6201000003493391E-2</v>
      </c>
    </row>
    <row r="177" spans="1:21" ht="12.95" customHeight="1" x14ac:dyDescent="0.2">
      <c r="A177" s="34" t="s">
        <v>64</v>
      </c>
      <c r="B177" s="35" t="s">
        <v>53</v>
      </c>
      <c r="C177" s="36">
        <v>54877.638500000001</v>
      </c>
      <c r="D177" s="36">
        <v>2.0000000000000001E-4</v>
      </c>
      <c r="E177">
        <f t="shared" si="29"/>
        <v>3663.9786495511962</v>
      </c>
      <c r="F177">
        <f t="shared" si="35"/>
        <v>3664</v>
      </c>
      <c r="G177" s="40">
        <f t="shared" si="30"/>
        <v>-7.6536000000487547E-2</v>
      </c>
      <c r="L177">
        <f t="shared" si="37"/>
        <v>-7.6536000000487547E-2</v>
      </c>
      <c r="O177">
        <f t="shared" ca="1" si="31"/>
        <v>-0.14076663428785854</v>
      </c>
      <c r="P177">
        <f t="shared" ca="1" si="32"/>
        <v>-0.3806906668396085</v>
      </c>
      <c r="Q177" s="2">
        <f t="shared" si="33"/>
        <v>39859.138500000001</v>
      </c>
      <c r="R177">
        <f>G177</f>
        <v>-7.6536000000487547E-2</v>
      </c>
    </row>
    <row r="178" spans="1:21" ht="12.95" customHeight="1" x14ac:dyDescent="0.2">
      <c r="A178" s="34" t="s">
        <v>65</v>
      </c>
      <c r="B178" s="35" t="s">
        <v>53</v>
      </c>
      <c r="C178" s="36">
        <v>55147.827499999999</v>
      </c>
      <c r="D178" s="36">
        <v>6.9999999999999999E-4</v>
      </c>
      <c r="E178">
        <f t="shared" si="29"/>
        <v>3739.3504538253583</v>
      </c>
      <c r="F178">
        <f t="shared" si="35"/>
        <v>3739.5</v>
      </c>
      <c r="G178" s="40">
        <f t="shared" si="30"/>
        <v>-0.53608550000353716</v>
      </c>
      <c r="L178">
        <f t="shared" si="37"/>
        <v>-0.53608550000353716</v>
      </c>
      <c r="O178">
        <f t="shared" ca="1" si="31"/>
        <v>-0.14462195107257336</v>
      </c>
      <c r="P178">
        <f t="shared" ca="1" si="32"/>
        <v>-0.39310391614249995</v>
      </c>
      <c r="Q178" s="2">
        <f t="shared" si="33"/>
        <v>40129.327499999999</v>
      </c>
      <c r="S178">
        <f>G178</f>
        <v>-0.53608550000353716</v>
      </c>
    </row>
    <row r="179" spans="1:21" ht="12.95" customHeight="1" x14ac:dyDescent="0.2">
      <c r="A179" s="34" t="s">
        <v>65</v>
      </c>
      <c r="B179" s="35" t="s">
        <v>53</v>
      </c>
      <c r="C179" s="36">
        <v>55178.752999999997</v>
      </c>
      <c r="D179" s="36">
        <v>2.0000000000000001E-4</v>
      </c>
      <c r="E179">
        <f t="shared" si="29"/>
        <v>3747.9774176657829</v>
      </c>
      <c r="F179">
        <f t="shared" si="35"/>
        <v>3748</v>
      </c>
      <c r="G179" s="40">
        <f t="shared" si="30"/>
        <v>-8.0952000003890134E-2</v>
      </c>
      <c r="L179">
        <f t="shared" si="37"/>
        <v>-8.0952000003890134E-2</v>
      </c>
      <c r="O179">
        <f t="shared" ca="1" si="31"/>
        <v>-0.14505599335959421</v>
      </c>
      <c r="P179">
        <f t="shared" ca="1" si="32"/>
        <v>-0.39450143427593809</v>
      </c>
      <c r="Q179" s="2">
        <f t="shared" si="33"/>
        <v>40160.252999999997</v>
      </c>
      <c r="R179">
        <f>G179</f>
        <v>-8.0952000003890134E-2</v>
      </c>
    </row>
    <row r="180" spans="1:21" ht="12.95" customHeight="1" x14ac:dyDescent="0.2">
      <c r="A180" s="34" t="s">
        <v>65</v>
      </c>
      <c r="B180" s="35" t="s">
        <v>53</v>
      </c>
      <c r="C180" s="36">
        <v>55239.692199999998</v>
      </c>
      <c r="D180" s="36">
        <v>1E-4</v>
      </c>
      <c r="E180">
        <f t="shared" si="29"/>
        <v>3764.9769900207789</v>
      </c>
      <c r="F180">
        <f t="shared" si="35"/>
        <v>3765</v>
      </c>
      <c r="G180" s="40">
        <f t="shared" si="30"/>
        <v>-8.24849999989965E-2</v>
      </c>
      <c r="L180">
        <f t="shared" si="37"/>
        <v>-8.24849999989965E-2</v>
      </c>
      <c r="O180">
        <f t="shared" ca="1" si="31"/>
        <v>-0.14592407793363596</v>
      </c>
      <c r="P180">
        <f t="shared" ca="1" si="32"/>
        <v>-0.39729647054281436</v>
      </c>
      <c r="Q180" s="2">
        <f t="shared" si="33"/>
        <v>40221.192199999998</v>
      </c>
      <c r="R180">
        <f>G180</f>
        <v>-8.24849999989965E-2</v>
      </c>
    </row>
    <row r="181" spans="1:21" ht="12.95" customHeight="1" x14ac:dyDescent="0.2">
      <c r="A181" s="34" t="s">
        <v>57</v>
      </c>
      <c r="B181" s="35" t="s">
        <v>38</v>
      </c>
      <c r="C181" s="36">
        <v>55527.798999999999</v>
      </c>
      <c r="D181" s="36">
        <v>8.0000000000000002E-3</v>
      </c>
      <c r="E181">
        <f t="shared" ref="E181:E212" si="38">+(C181-C$7)/C$8</f>
        <v>3845.347135880364</v>
      </c>
      <c r="F181">
        <f t="shared" si="35"/>
        <v>3845.5</v>
      </c>
      <c r="G181" s="40">
        <f t="shared" ref="G181:G212" si="39">+C181-(C$7+F181*C$8)</f>
        <v>-0.54797949999920093</v>
      </c>
      <c r="L181">
        <f t="shared" si="37"/>
        <v>-0.54797949999920093</v>
      </c>
      <c r="O181">
        <f t="shared" ref="O181:O212" ca="1" si="40">+C$11+C$12*$F181</f>
        <v>-0.150034713710716</v>
      </c>
      <c r="P181">
        <f t="shared" ref="P181:P212" ca="1" si="41">+D$11+D$12*$F181</f>
        <v>-0.41053178933596357</v>
      </c>
      <c r="Q181" s="2">
        <f t="shared" ref="Q181:Q212" si="42">+C181-15018.5</f>
        <v>40509.298999999999</v>
      </c>
      <c r="S181">
        <f>G181</f>
        <v>-0.54797949999920093</v>
      </c>
    </row>
    <row r="182" spans="1:21" ht="12.95" customHeight="1" x14ac:dyDescent="0.2">
      <c r="A182" s="54" t="s">
        <v>655</v>
      </c>
      <c r="B182" s="55" t="s">
        <v>38</v>
      </c>
      <c r="C182" s="54">
        <v>55588.728900000002</v>
      </c>
      <c r="D182" s="40"/>
      <c r="E182">
        <f t="shared" si="38"/>
        <v>3862.3441139114625</v>
      </c>
      <c r="F182">
        <f t="shared" si="35"/>
        <v>3862.5</v>
      </c>
      <c r="G182" s="40">
        <f t="shared" si="39"/>
        <v>-0.55881249999947613</v>
      </c>
      <c r="N182">
        <f>+G182</f>
        <v>-0.55881249999947613</v>
      </c>
      <c r="O182">
        <f t="shared" ca="1" si="40"/>
        <v>-0.15090279828475775</v>
      </c>
      <c r="P182">
        <f t="shared" ca="1" si="41"/>
        <v>-0.41332682560283973</v>
      </c>
      <c r="Q182" s="2">
        <f t="shared" si="42"/>
        <v>40570.228900000002</v>
      </c>
      <c r="S182">
        <f>G182</f>
        <v>-0.55881249999947613</v>
      </c>
      <c r="U182" s="48"/>
    </row>
    <row r="183" spans="1:21" ht="12.95" customHeight="1" x14ac:dyDescent="0.2">
      <c r="A183" s="36" t="s">
        <v>66</v>
      </c>
      <c r="B183" s="35" t="s">
        <v>38</v>
      </c>
      <c r="C183" s="36">
        <v>55606.649400000002</v>
      </c>
      <c r="D183" s="36">
        <v>2.0000000000000001E-4</v>
      </c>
      <c r="E183">
        <f t="shared" si="38"/>
        <v>3867.3432086876937</v>
      </c>
      <c r="F183">
        <f t="shared" si="35"/>
        <v>3867.5</v>
      </c>
      <c r="G183" s="40">
        <f t="shared" si="39"/>
        <v>-0.56205749999935506</v>
      </c>
      <c r="L183">
        <f>+G183</f>
        <v>-0.56205749999935506</v>
      </c>
      <c r="O183">
        <f t="shared" ca="1" si="40"/>
        <v>-0.15115811727712297</v>
      </c>
      <c r="P183">
        <f t="shared" ca="1" si="41"/>
        <v>-0.41414889509309749</v>
      </c>
      <c r="Q183" s="2">
        <f t="shared" si="42"/>
        <v>40588.149400000002</v>
      </c>
      <c r="S183">
        <f>G183</f>
        <v>-0.56205749999935506</v>
      </c>
    </row>
    <row r="184" spans="1:21" ht="12.95" customHeight="1" x14ac:dyDescent="0.2">
      <c r="A184" s="36" t="s">
        <v>67</v>
      </c>
      <c r="B184" s="35" t="s">
        <v>53</v>
      </c>
      <c r="C184" s="36">
        <v>55956.631300000001</v>
      </c>
      <c r="D184" s="36">
        <v>2.0000000000000001E-4</v>
      </c>
      <c r="E184">
        <f t="shared" si="38"/>
        <v>3964.9740051534991</v>
      </c>
      <c r="F184">
        <f t="shared" si="35"/>
        <v>3965</v>
      </c>
      <c r="G184" s="40">
        <f t="shared" si="39"/>
        <v>-9.3184999997902196E-2</v>
      </c>
      <c r="L184">
        <f>+G184</f>
        <v>-9.3184999997902196E-2</v>
      </c>
      <c r="O184">
        <f t="shared" ca="1" si="40"/>
        <v>-0.15613683762824476</v>
      </c>
      <c r="P184">
        <f t="shared" ca="1" si="41"/>
        <v>-0.43017925015312286</v>
      </c>
      <c r="Q184" s="2">
        <f t="shared" si="42"/>
        <v>40938.131300000001</v>
      </c>
      <c r="R184">
        <f>G184</f>
        <v>-9.3184999997902196E-2</v>
      </c>
    </row>
    <row r="185" spans="1:21" ht="12.95" customHeight="1" x14ac:dyDescent="0.2">
      <c r="A185" s="36" t="s">
        <v>67</v>
      </c>
      <c r="B185" s="35" t="s">
        <v>38</v>
      </c>
      <c r="C185" s="36">
        <v>55968.690699999999</v>
      </c>
      <c r="D185" s="36">
        <v>2.9999999999999997E-4</v>
      </c>
      <c r="E185">
        <f t="shared" si="38"/>
        <v>3968.3380900587458</v>
      </c>
      <c r="F185">
        <f t="shared" si="35"/>
        <v>3968.5</v>
      </c>
      <c r="G185" s="40">
        <f t="shared" si="39"/>
        <v>-0.5804065000047558</v>
      </c>
      <c r="L185">
        <f>+G185</f>
        <v>-0.5804065000047558</v>
      </c>
      <c r="O185">
        <f t="shared" ca="1" si="40"/>
        <v>-0.15631556092290042</v>
      </c>
      <c r="P185">
        <f t="shared" ca="1" si="41"/>
        <v>-0.43075469879630324</v>
      </c>
      <c r="Q185" s="2">
        <f t="shared" si="42"/>
        <v>40950.190699999999</v>
      </c>
      <c r="S185">
        <f>G185</f>
        <v>-0.5804065000047558</v>
      </c>
    </row>
    <row r="186" spans="1:21" ht="12.95" customHeight="1" x14ac:dyDescent="0.2">
      <c r="A186" s="34" t="s">
        <v>68</v>
      </c>
      <c r="B186" s="35" t="s">
        <v>38</v>
      </c>
      <c r="C186" s="36">
        <v>56251.868499999997</v>
      </c>
      <c r="D186" s="36">
        <v>3.1E-4</v>
      </c>
      <c r="E186">
        <f t="shared" si="38"/>
        <v>4047.3332442522465</v>
      </c>
      <c r="F186">
        <f t="shared" si="35"/>
        <v>4047.5</v>
      </c>
      <c r="G186" s="40">
        <f t="shared" si="39"/>
        <v>-0.59777750000648666</v>
      </c>
      <c r="L186">
        <f>+G186</f>
        <v>-0.59777750000648666</v>
      </c>
      <c r="O186">
        <f t="shared" ca="1" si="40"/>
        <v>-0.16034960100227089</v>
      </c>
      <c r="P186">
        <f t="shared" ca="1" si="41"/>
        <v>-0.44374339674237517</v>
      </c>
      <c r="Q186" s="2">
        <f t="shared" si="42"/>
        <v>41233.368499999997</v>
      </c>
      <c r="S186">
        <f>G186</f>
        <v>-0.59777750000648666</v>
      </c>
    </row>
    <row r="187" spans="1:21" ht="12.95" customHeight="1" x14ac:dyDescent="0.2">
      <c r="A187" s="34" t="s">
        <v>68</v>
      </c>
      <c r="B187" s="35" t="s">
        <v>53</v>
      </c>
      <c r="C187" s="36">
        <v>56282.839699999997</v>
      </c>
      <c r="D187" s="36">
        <v>4.0000000000000002E-4</v>
      </c>
      <c r="E187">
        <f t="shared" si="38"/>
        <v>4055.9729565445159</v>
      </c>
      <c r="F187">
        <f t="shared" si="35"/>
        <v>4056</v>
      </c>
      <c r="G187" s="40">
        <f t="shared" si="39"/>
        <v>-9.6944000004441477E-2</v>
      </c>
      <c r="L187">
        <f>+G187</f>
        <v>-9.6944000004441477E-2</v>
      </c>
      <c r="O187">
        <f t="shared" ca="1" si="40"/>
        <v>-0.16078364328929176</v>
      </c>
      <c r="P187">
        <f t="shared" ca="1" si="41"/>
        <v>-0.4451409148758132</v>
      </c>
      <c r="Q187" s="2">
        <f t="shared" si="42"/>
        <v>41264.339699999997</v>
      </c>
      <c r="R187">
        <f>G187</f>
        <v>-9.6944000004441477E-2</v>
      </c>
    </row>
    <row r="188" spans="1:21" ht="12.95" customHeight="1" x14ac:dyDescent="0.2">
      <c r="A188" s="54" t="s">
        <v>678</v>
      </c>
      <c r="B188" s="55" t="s">
        <v>53</v>
      </c>
      <c r="C188" s="54">
        <v>56318.684569999998</v>
      </c>
      <c r="D188" s="40"/>
      <c r="E188">
        <f t="shared" si="38"/>
        <v>4065.9722256704717</v>
      </c>
      <c r="F188">
        <f t="shared" si="35"/>
        <v>4066</v>
      </c>
      <c r="G188" s="40">
        <f t="shared" si="39"/>
        <v>-9.9564000003738329E-2</v>
      </c>
      <c r="N188">
        <f t="shared" ref="N188:N219" si="43">+G188</f>
        <v>-9.9564000003738329E-2</v>
      </c>
      <c r="O188">
        <f t="shared" ca="1" si="40"/>
        <v>-0.16129428127402221</v>
      </c>
      <c r="P188">
        <f t="shared" ca="1" si="41"/>
        <v>-0.44678505385632872</v>
      </c>
      <c r="Q188" s="2">
        <f t="shared" si="42"/>
        <v>41300.184569999998</v>
      </c>
      <c r="R188">
        <f>G188</f>
        <v>-9.9564000003738329E-2</v>
      </c>
      <c r="U188" s="48"/>
    </row>
    <row r="189" spans="1:21" ht="12.95" customHeight="1" x14ac:dyDescent="0.2">
      <c r="A189" s="37" t="s">
        <v>70</v>
      </c>
      <c r="B189" s="38"/>
      <c r="C189" s="37">
        <v>56318.68621</v>
      </c>
      <c r="D189" s="37">
        <v>2.5999999999999998E-4</v>
      </c>
      <c r="E189">
        <f t="shared" si="38"/>
        <v>4065.9726831641492</v>
      </c>
      <c r="F189">
        <f t="shared" si="35"/>
        <v>4066</v>
      </c>
      <c r="G189" s="40">
        <f t="shared" si="39"/>
        <v>-9.7924000001512468E-2</v>
      </c>
      <c r="N189">
        <f t="shared" si="43"/>
        <v>-9.7924000001512468E-2</v>
      </c>
      <c r="O189">
        <f t="shared" ca="1" si="40"/>
        <v>-0.16129428127402221</v>
      </c>
      <c r="P189">
        <f t="shared" ca="1" si="41"/>
        <v>-0.44678505385632872</v>
      </c>
      <c r="Q189" s="2">
        <f t="shared" si="42"/>
        <v>41300.18621</v>
      </c>
      <c r="R189">
        <f>G189</f>
        <v>-9.7924000001512468E-2</v>
      </c>
    </row>
    <row r="190" spans="1:21" ht="12.95" customHeight="1" x14ac:dyDescent="0.2">
      <c r="A190" s="30" t="s">
        <v>69</v>
      </c>
      <c r="B190" s="31" t="s">
        <v>53</v>
      </c>
      <c r="C190" s="32">
        <v>56336.6083</v>
      </c>
      <c r="D190" s="32">
        <v>1E-4</v>
      </c>
      <c r="E190">
        <f t="shared" si="38"/>
        <v>4070.972221486079</v>
      </c>
      <c r="F190">
        <f t="shared" si="35"/>
        <v>4071</v>
      </c>
      <c r="G190" s="40">
        <f t="shared" si="39"/>
        <v>-9.9579000001540408E-2</v>
      </c>
      <c r="N190">
        <f t="shared" si="43"/>
        <v>-9.9579000001540408E-2</v>
      </c>
      <c r="O190">
        <f t="shared" ca="1" si="40"/>
        <v>-0.1615496002663874</v>
      </c>
      <c r="P190">
        <f t="shared" ca="1" si="41"/>
        <v>-0.44760712334658637</v>
      </c>
      <c r="Q190" s="2">
        <f t="shared" si="42"/>
        <v>41318.1083</v>
      </c>
      <c r="R190">
        <f>G190</f>
        <v>-9.9579000001540408E-2</v>
      </c>
    </row>
    <row r="191" spans="1:21" ht="12.95" customHeight="1" x14ac:dyDescent="0.2">
      <c r="A191" s="54" t="s">
        <v>686</v>
      </c>
      <c r="B191" s="55" t="s">
        <v>38</v>
      </c>
      <c r="C191" s="54">
        <v>57090.654999999999</v>
      </c>
      <c r="D191" s="40"/>
      <c r="E191">
        <f t="shared" si="38"/>
        <v>4281.3207563486312</v>
      </c>
      <c r="F191">
        <f t="shared" si="35"/>
        <v>4281.5</v>
      </c>
      <c r="G191" s="40">
        <f t="shared" si="39"/>
        <v>-0.64254349999828264</v>
      </c>
      <c r="N191">
        <f t="shared" si="43"/>
        <v>-0.64254349999828264</v>
      </c>
      <c r="O191">
        <f t="shared" ca="1" si="40"/>
        <v>-0.17229852984496316</v>
      </c>
      <c r="P191">
        <f t="shared" ca="1" si="41"/>
        <v>-0.48221624888643611</v>
      </c>
      <c r="Q191" s="2">
        <f t="shared" si="42"/>
        <v>42072.154999999999</v>
      </c>
      <c r="S191">
        <f t="shared" ref="S191:S205" si="44">G191</f>
        <v>-0.64254349999828264</v>
      </c>
      <c r="U191" s="48"/>
    </row>
    <row r="192" spans="1:21" ht="12.95" customHeight="1" x14ac:dyDescent="0.2">
      <c r="A192" s="58" t="s">
        <v>0</v>
      </c>
      <c r="B192" s="59" t="s">
        <v>38</v>
      </c>
      <c r="C192" s="60">
        <v>57090.654999999999</v>
      </c>
      <c r="D192" s="60">
        <v>1E-4</v>
      </c>
      <c r="E192">
        <f t="shared" si="38"/>
        <v>4281.3207563486312</v>
      </c>
      <c r="F192">
        <f t="shared" si="35"/>
        <v>4281.5</v>
      </c>
      <c r="G192" s="40">
        <f t="shared" si="39"/>
        <v>-0.64254349999828264</v>
      </c>
      <c r="N192">
        <f t="shared" si="43"/>
        <v>-0.64254349999828264</v>
      </c>
      <c r="O192">
        <f t="shared" ca="1" si="40"/>
        <v>-0.17229852984496316</v>
      </c>
      <c r="P192">
        <f t="shared" ca="1" si="41"/>
        <v>-0.48221624888643611</v>
      </c>
      <c r="Q192" s="2">
        <f t="shared" si="42"/>
        <v>42072.154999999999</v>
      </c>
      <c r="S192">
        <f t="shared" si="44"/>
        <v>-0.64254349999828264</v>
      </c>
    </row>
    <row r="193" spans="1:19" ht="12.95" customHeight="1" x14ac:dyDescent="0.2">
      <c r="A193" s="61" t="s">
        <v>687</v>
      </c>
      <c r="B193" s="62" t="s">
        <v>38</v>
      </c>
      <c r="C193" s="63">
        <v>58151.683199999999</v>
      </c>
      <c r="D193" s="63">
        <v>1E-4</v>
      </c>
      <c r="E193">
        <f t="shared" si="38"/>
        <v>4577.3047150581533</v>
      </c>
      <c r="F193">
        <f t="shared" si="35"/>
        <v>4577.5</v>
      </c>
      <c r="G193" s="40">
        <f t="shared" si="39"/>
        <v>-0.70004749999498017</v>
      </c>
      <c r="N193">
        <f t="shared" si="43"/>
        <v>-0.70004749999498017</v>
      </c>
      <c r="O193">
        <f t="shared" ca="1" si="40"/>
        <v>-0.18741341419298416</v>
      </c>
      <c r="P193">
        <f t="shared" ca="1" si="41"/>
        <v>-0.5308827627096927</v>
      </c>
      <c r="Q193" s="2">
        <f t="shared" si="42"/>
        <v>43133.183199999999</v>
      </c>
      <c r="S193">
        <f t="shared" si="44"/>
        <v>-0.70004749999498017</v>
      </c>
    </row>
    <row r="194" spans="1:19" ht="12.95" customHeight="1" x14ac:dyDescent="0.2">
      <c r="A194" s="61" t="s">
        <v>687</v>
      </c>
      <c r="B194" s="62" t="s">
        <v>53</v>
      </c>
      <c r="C194" s="63">
        <v>58157.627099999998</v>
      </c>
      <c r="D194" s="63">
        <v>1E-4</v>
      </c>
      <c r="E194">
        <f t="shared" si="38"/>
        <v>4578.9628227806179</v>
      </c>
      <c r="F194">
        <f t="shared" si="35"/>
        <v>4579</v>
      </c>
      <c r="G194" s="40">
        <f t="shared" si="39"/>
        <v>-0.13327099999878556</v>
      </c>
      <c r="N194">
        <f t="shared" si="43"/>
        <v>-0.13327099999878556</v>
      </c>
      <c r="O194">
        <f t="shared" ca="1" si="40"/>
        <v>-0.18749000989069373</v>
      </c>
      <c r="P194">
        <f t="shared" ca="1" si="41"/>
        <v>-0.53112938355676997</v>
      </c>
      <c r="Q194" s="2">
        <f t="shared" si="42"/>
        <v>43139.127099999998</v>
      </c>
      <c r="S194">
        <f t="shared" si="44"/>
        <v>-0.13327099999878556</v>
      </c>
    </row>
    <row r="195" spans="1:19" ht="12.95" customHeight="1" x14ac:dyDescent="0.2">
      <c r="A195" s="61" t="s">
        <v>688</v>
      </c>
      <c r="B195" s="62" t="s">
        <v>38</v>
      </c>
      <c r="C195" s="63">
        <v>58542.400500000003</v>
      </c>
      <c r="D195" s="63">
        <v>1E-4</v>
      </c>
      <c r="E195">
        <f t="shared" si="38"/>
        <v>4686.2990407417656</v>
      </c>
      <c r="F195">
        <f t="shared" si="35"/>
        <v>4686.5</v>
      </c>
      <c r="G195" s="40">
        <f t="shared" si="39"/>
        <v>-0.72038849999808008</v>
      </c>
      <c r="N195">
        <f t="shared" si="43"/>
        <v>-0.72038849999808008</v>
      </c>
      <c r="O195">
        <f t="shared" ca="1" si="40"/>
        <v>-0.19297936822654596</v>
      </c>
      <c r="P195">
        <f t="shared" ca="1" si="41"/>
        <v>-0.54880387759731086</v>
      </c>
      <c r="Q195" s="2">
        <f t="shared" si="42"/>
        <v>43523.900500000003</v>
      </c>
      <c r="S195">
        <f t="shared" si="44"/>
        <v>-0.72038849999808008</v>
      </c>
    </row>
    <row r="196" spans="1:19" ht="12.95" customHeight="1" x14ac:dyDescent="0.2">
      <c r="A196" s="64" t="s">
        <v>689</v>
      </c>
      <c r="B196" s="65" t="s">
        <v>53</v>
      </c>
      <c r="C196" s="66">
        <v>58802.868799999997</v>
      </c>
      <c r="D196" s="66">
        <v>1E-4</v>
      </c>
      <c r="E196">
        <f t="shared" si="38"/>
        <v>4758.9591628312046</v>
      </c>
      <c r="F196">
        <f t="shared" si="35"/>
        <v>4759</v>
      </c>
      <c r="G196" s="40">
        <f t="shared" si="39"/>
        <v>-0.14639100000204053</v>
      </c>
      <c r="N196">
        <f t="shared" si="43"/>
        <v>-0.14639100000204053</v>
      </c>
      <c r="O196">
        <f t="shared" ca="1" si="40"/>
        <v>-0.19668149361584164</v>
      </c>
      <c r="P196">
        <f t="shared" ca="1" si="41"/>
        <v>-0.56072388520604766</v>
      </c>
      <c r="Q196" s="2">
        <f t="shared" si="42"/>
        <v>43784.368799999997</v>
      </c>
      <c r="S196">
        <f t="shared" si="44"/>
        <v>-0.14639100000204053</v>
      </c>
    </row>
    <row r="197" spans="1:19" ht="12.95" customHeight="1" x14ac:dyDescent="0.2">
      <c r="A197" s="64" t="s">
        <v>690</v>
      </c>
      <c r="B197" s="65" t="s">
        <v>38</v>
      </c>
      <c r="C197" s="66">
        <v>58893.686199999996</v>
      </c>
      <c r="D197" s="66">
        <v>2.0000000000000001E-4</v>
      </c>
      <c r="E197">
        <f t="shared" si="38"/>
        <v>4784.2935446805332</v>
      </c>
      <c r="F197">
        <f t="shared" ref="F197:F221" si="45">ROUND(2*E197,0)/2</f>
        <v>4784.5</v>
      </c>
      <c r="G197" s="40">
        <f t="shared" si="39"/>
        <v>-0.74009050000313437</v>
      </c>
      <c r="N197">
        <f t="shared" si="43"/>
        <v>-0.74009050000313437</v>
      </c>
      <c r="O197">
        <f t="shared" ca="1" si="40"/>
        <v>-0.19798362047690427</v>
      </c>
      <c r="P197">
        <f t="shared" ca="1" si="41"/>
        <v>-0.56491643960636206</v>
      </c>
      <c r="Q197" s="2">
        <f t="shared" si="42"/>
        <v>43875.186199999996</v>
      </c>
      <c r="S197">
        <f t="shared" si="44"/>
        <v>-0.74009050000313437</v>
      </c>
    </row>
    <row r="198" spans="1:19" ht="12.95" customHeight="1" x14ac:dyDescent="0.2">
      <c r="A198" s="67" t="s">
        <v>694</v>
      </c>
      <c r="B198" s="31" t="s">
        <v>53</v>
      </c>
      <c r="C198" s="32">
        <v>59182.843699999998</v>
      </c>
      <c r="D198" s="32">
        <v>2.0000000000000001E-4</v>
      </c>
      <c r="E198">
        <f t="shared" si="38"/>
        <v>4864.9567933487106</v>
      </c>
      <c r="F198">
        <f t="shared" si="45"/>
        <v>4865</v>
      </c>
      <c r="G198" s="40">
        <f t="shared" si="39"/>
        <v>-0.15488500000355998</v>
      </c>
      <c r="N198">
        <f t="shared" si="43"/>
        <v>-0.15488500000355998</v>
      </c>
      <c r="O198">
        <f t="shared" ca="1" si="40"/>
        <v>-0.20209425625398431</v>
      </c>
      <c r="P198">
        <f t="shared" ca="1" si="41"/>
        <v>-0.57815175839951116</v>
      </c>
      <c r="Q198" s="2">
        <f t="shared" si="42"/>
        <v>44164.343699999998</v>
      </c>
      <c r="S198">
        <f t="shared" si="44"/>
        <v>-0.15488500000355998</v>
      </c>
    </row>
    <row r="199" spans="1:19" ht="12.95" customHeight="1" x14ac:dyDescent="0.2">
      <c r="A199" s="64" t="s">
        <v>691</v>
      </c>
      <c r="B199" s="65" t="s">
        <v>38</v>
      </c>
      <c r="C199" s="66">
        <v>59209.1276</v>
      </c>
      <c r="D199" s="66" t="s">
        <v>80</v>
      </c>
      <c r="E199">
        <f t="shared" si="38"/>
        <v>4872.2889385002964</v>
      </c>
      <c r="F199">
        <f t="shared" si="45"/>
        <v>4872.5</v>
      </c>
      <c r="G199" s="40">
        <f t="shared" si="39"/>
        <v>-0.75660250000510132</v>
      </c>
      <c r="N199">
        <f t="shared" si="43"/>
        <v>-0.75660250000510132</v>
      </c>
      <c r="O199">
        <f t="shared" ca="1" si="40"/>
        <v>-0.20247723474253213</v>
      </c>
      <c r="P199">
        <f t="shared" ca="1" si="41"/>
        <v>-0.57938486263489775</v>
      </c>
      <c r="Q199" s="2">
        <f t="shared" si="42"/>
        <v>44190.6276</v>
      </c>
      <c r="S199">
        <f t="shared" si="44"/>
        <v>-0.75660250000510132</v>
      </c>
    </row>
    <row r="200" spans="1:19" ht="12.95" customHeight="1" x14ac:dyDescent="0.2">
      <c r="A200" s="64" t="s">
        <v>691</v>
      </c>
      <c r="B200" s="65" t="s">
        <v>38</v>
      </c>
      <c r="C200" s="66">
        <v>59209.127999999997</v>
      </c>
      <c r="D200" s="66" t="s">
        <v>80</v>
      </c>
      <c r="E200">
        <f t="shared" si="38"/>
        <v>4872.2890500841195</v>
      </c>
      <c r="F200">
        <f t="shared" si="45"/>
        <v>4872.5</v>
      </c>
      <c r="G200" s="40">
        <f t="shared" si="39"/>
        <v>-0.75620250000793021</v>
      </c>
      <c r="N200">
        <f t="shared" si="43"/>
        <v>-0.75620250000793021</v>
      </c>
      <c r="O200">
        <f t="shared" ca="1" si="40"/>
        <v>-0.20247723474253213</v>
      </c>
      <c r="P200">
        <f t="shared" ca="1" si="41"/>
        <v>-0.57938486263489775</v>
      </c>
      <c r="Q200" s="2">
        <f t="shared" si="42"/>
        <v>44190.627999999997</v>
      </c>
      <c r="S200">
        <f t="shared" si="44"/>
        <v>-0.75620250000793021</v>
      </c>
    </row>
    <row r="201" spans="1:19" ht="12.95" customHeight="1" x14ac:dyDescent="0.2">
      <c r="A201" s="64" t="s">
        <v>691</v>
      </c>
      <c r="B201" s="65" t="s">
        <v>53</v>
      </c>
      <c r="C201" s="66">
        <v>59215.1037</v>
      </c>
      <c r="D201" s="66" t="s">
        <v>80</v>
      </c>
      <c r="E201">
        <f t="shared" si="38"/>
        <v>4873.9560287205604</v>
      </c>
      <c r="F201">
        <f t="shared" si="45"/>
        <v>4874</v>
      </c>
      <c r="G201" s="40">
        <f t="shared" si="39"/>
        <v>-0.15762600000016391</v>
      </c>
      <c r="N201">
        <f t="shared" si="43"/>
        <v>-0.15762600000016391</v>
      </c>
      <c r="O201">
        <f t="shared" ca="1" si="40"/>
        <v>-0.20255383044024169</v>
      </c>
      <c r="P201">
        <f t="shared" ca="1" si="41"/>
        <v>-0.57963148348197513</v>
      </c>
      <c r="Q201" s="2">
        <f t="shared" si="42"/>
        <v>44196.6037</v>
      </c>
      <c r="S201">
        <f t="shared" si="44"/>
        <v>-0.15762600000016391</v>
      </c>
    </row>
    <row r="202" spans="1:19" ht="12.95" customHeight="1" x14ac:dyDescent="0.2">
      <c r="A202" s="64" t="s">
        <v>691</v>
      </c>
      <c r="B202" s="65" t="s">
        <v>53</v>
      </c>
      <c r="C202" s="66">
        <v>59215.105300000003</v>
      </c>
      <c r="D202" s="66" t="s">
        <v>692</v>
      </c>
      <c r="E202">
        <f t="shared" si="38"/>
        <v>4873.9564750558557</v>
      </c>
      <c r="F202">
        <f t="shared" si="45"/>
        <v>4874</v>
      </c>
      <c r="G202" s="40">
        <f t="shared" si="39"/>
        <v>-0.15602599999692757</v>
      </c>
      <c r="N202">
        <f t="shared" si="43"/>
        <v>-0.15602599999692757</v>
      </c>
      <c r="O202">
        <f t="shared" ca="1" si="40"/>
        <v>-0.20255383044024169</v>
      </c>
      <c r="P202">
        <f t="shared" ca="1" si="41"/>
        <v>-0.57963148348197513</v>
      </c>
      <c r="Q202" s="2">
        <f t="shared" si="42"/>
        <v>44196.605300000003</v>
      </c>
      <c r="S202">
        <f t="shared" si="44"/>
        <v>-0.15602599999692757</v>
      </c>
    </row>
    <row r="203" spans="1:19" ht="12.95" customHeight="1" x14ac:dyDescent="0.2">
      <c r="A203" s="64" t="s">
        <v>691</v>
      </c>
      <c r="B203" s="65" t="s">
        <v>53</v>
      </c>
      <c r="C203" s="66">
        <v>59215.1057</v>
      </c>
      <c r="D203" s="66" t="s">
        <v>80</v>
      </c>
      <c r="E203">
        <f t="shared" si="38"/>
        <v>4873.9565866396779</v>
      </c>
      <c r="F203">
        <f t="shared" si="45"/>
        <v>4874</v>
      </c>
      <c r="G203" s="40">
        <f t="shared" si="39"/>
        <v>-0.15562599999975646</v>
      </c>
      <c r="N203">
        <f t="shared" si="43"/>
        <v>-0.15562599999975646</v>
      </c>
      <c r="O203">
        <f t="shared" ca="1" si="40"/>
        <v>-0.20255383044024169</v>
      </c>
      <c r="P203">
        <f t="shared" ca="1" si="41"/>
        <v>-0.57963148348197513</v>
      </c>
      <c r="Q203" s="2">
        <f t="shared" si="42"/>
        <v>44196.6057</v>
      </c>
      <c r="S203">
        <f t="shared" si="44"/>
        <v>-0.15562599999975646</v>
      </c>
    </row>
    <row r="204" spans="1:19" ht="12.95" customHeight="1" x14ac:dyDescent="0.2">
      <c r="A204" s="64" t="s">
        <v>691</v>
      </c>
      <c r="B204" s="65" t="s">
        <v>53</v>
      </c>
      <c r="C204" s="66">
        <v>59215.106500000002</v>
      </c>
      <c r="D204" s="66" t="s">
        <v>693</v>
      </c>
      <c r="E204">
        <f t="shared" si="38"/>
        <v>4873.956809807326</v>
      </c>
      <c r="F204">
        <f t="shared" si="45"/>
        <v>4874</v>
      </c>
      <c r="G204" s="40">
        <f t="shared" si="39"/>
        <v>-0.15482599999813829</v>
      </c>
      <c r="N204">
        <f t="shared" si="43"/>
        <v>-0.15482599999813829</v>
      </c>
      <c r="O204">
        <f t="shared" ca="1" si="40"/>
        <v>-0.20255383044024169</v>
      </c>
      <c r="P204">
        <f t="shared" ca="1" si="41"/>
        <v>-0.57963148348197513</v>
      </c>
      <c r="Q204" s="2">
        <f t="shared" si="42"/>
        <v>44196.606500000002</v>
      </c>
      <c r="S204">
        <f t="shared" si="44"/>
        <v>-0.15482599999813829</v>
      </c>
    </row>
    <row r="205" spans="1:19" ht="12.95" customHeight="1" x14ac:dyDescent="0.2">
      <c r="A205" s="64" t="s">
        <v>691</v>
      </c>
      <c r="B205" s="65" t="s">
        <v>53</v>
      </c>
      <c r="C205" s="66">
        <v>59215.106500000002</v>
      </c>
      <c r="D205" s="66" t="s">
        <v>80</v>
      </c>
      <c r="E205">
        <f t="shared" si="38"/>
        <v>4873.956809807326</v>
      </c>
      <c r="F205">
        <f t="shared" si="45"/>
        <v>4874</v>
      </c>
      <c r="G205" s="40">
        <f t="shared" si="39"/>
        <v>-0.15482599999813829</v>
      </c>
      <c r="N205">
        <f t="shared" si="43"/>
        <v>-0.15482599999813829</v>
      </c>
      <c r="O205">
        <f t="shared" ca="1" si="40"/>
        <v>-0.20255383044024169</v>
      </c>
      <c r="P205">
        <f t="shared" ca="1" si="41"/>
        <v>-0.57963148348197513</v>
      </c>
      <c r="Q205" s="2">
        <f t="shared" si="42"/>
        <v>44196.606500000002</v>
      </c>
      <c r="S205">
        <f t="shared" si="44"/>
        <v>-0.15482599999813829</v>
      </c>
    </row>
    <row r="206" spans="1:19" ht="12.95" customHeight="1" x14ac:dyDescent="0.2">
      <c r="A206" s="69" t="s">
        <v>696</v>
      </c>
      <c r="B206" s="68" t="s">
        <v>53</v>
      </c>
      <c r="C206" s="76">
        <v>59233.028200000059</v>
      </c>
      <c r="D206" s="70" t="s">
        <v>80</v>
      </c>
      <c r="E206">
        <f t="shared" si="38"/>
        <v>4878.9562393350434</v>
      </c>
      <c r="F206">
        <f t="shared" si="45"/>
        <v>4879</v>
      </c>
      <c r="G206" s="40">
        <f t="shared" si="39"/>
        <v>-0.15687099994102027</v>
      </c>
      <c r="N206">
        <f t="shared" si="43"/>
        <v>-0.15687099994102027</v>
      </c>
      <c r="O206">
        <f t="shared" ca="1" si="40"/>
        <v>-0.20280914943260692</v>
      </c>
      <c r="P206">
        <f t="shared" ca="1" si="41"/>
        <v>-0.58045355297223278</v>
      </c>
      <c r="Q206" s="2">
        <f t="shared" si="42"/>
        <v>44214.528200000059</v>
      </c>
      <c r="R206">
        <f t="shared" ref="R206:R213" si="46">G206</f>
        <v>-0.15687099994102027</v>
      </c>
    </row>
    <row r="207" spans="1:19" ht="12.95" customHeight="1" x14ac:dyDescent="0.2">
      <c r="A207" s="69" t="s">
        <v>696</v>
      </c>
      <c r="B207" s="68" t="s">
        <v>53</v>
      </c>
      <c r="C207" s="76">
        <v>59233.028599999845</v>
      </c>
      <c r="D207" s="70" t="s">
        <v>693</v>
      </c>
      <c r="E207">
        <f t="shared" si="38"/>
        <v>4878.9563509188074</v>
      </c>
      <c r="F207">
        <f t="shared" si="45"/>
        <v>4879</v>
      </c>
      <c r="G207" s="40">
        <f t="shared" si="39"/>
        <v>-0.15647100015485194</v>
      </c>
      <c r="N207">
        <f t="shared" si="43"/>
        <v>-0.15647100015485194</v>
      </c>
      <c r="O207">
        <f t="shared" ca="1" si="40"/>
        <v>-0.20280914943260692</v>
      </c>
      <c r="P207">
        <f t="shared" ca="1" si="41"/>
        <v>-0.58045355297223278</v>
      </c>
      <c r="Q207" s="2">
        <f t="shared" si="42"/>
        <v>44214.528599999845</v>
      </c>
      <c r="R207">
        <f t="shared" si="46"/>
        <v>-0.15647100015485194</v>
      </c>
    </row>
    <row r="208" spans="1:19" ht="12.95" customHeight="1" x14ac:dyDescent="0.2">
      <c r="A208" s="69" t="s">
        <v>696</v>
      </c>
      <c r="B208" s="68" t="s">
        <v>53</v>
      </c>
      <c r="C208" s="76">
        <v>59233.028700000141</v>
      </c>
      <c r="D208" s="70" t="s">
        <v>692</v>
      </c>
      <c r="E208">
        <f t="shared" si="38"/>
        <v>4878.9563788148462</v>
      </c>
      <c r="F208">
        <f t="shared" si="45"/>
        <v>4879</v>
      </c>
      <c r="G208" s="40">
        <f t="shared" si="39"/>
        <v>-0.15637099985906389</v>
      </c>
      <c r="N208">
        <f t="shared" si="43"/>
        <v>-0.15637099985906389</v>
      </c>
      <c r="O208">
        <f t="shared" ca="1" si="40"/>
        <v>-0.20280914943260692</v>
      </c>
      <c r="P208">
        <f t="shared" ca="1" si="41"/>
        <v>-0.58045355297223278</v>
      </c>
      <c r="Q208" s="2">
        <f t="shared" si="42"/>
        <v>44214.528700000141</v>
      </c>
      <c r="R208">
        <f t="shared" si="46"/>
        <v>-0.15637099985906389</v>
      </c>
    </row>
    <row r="209" spans="1:19" ht="12.95" customHeight="1" x14ac:dyDescent="0.2">
      <c r="A209" s="69" t="s">
        <v>696</v>
      </c>
      <c r="B209" s="68" t="s">
        <v>53</v>
      </c>
      <c r="C209" s="76">
        <v>59233.029000000097</v>
      </c>
      <c r="D209" s="70" t="s">
        <v>80</v>
      </c>
      <c r="E209">
        <f t="shared" si="38"/>
        <v>4878.9564625027015</v>
      </c>
      <c r="F209">
        <f t="shared" si="45"/>
        <v>4879</v>
      </c>
      <c r="G209" s="40">
        <f t="shared" si="39"/>
        <v>-0.15607099990302231</v>
      </c>
      <c r="N209">
        <f t="shared" si="43"/>
        <v>-0.15607099990302231</v>
      </c>
      <c r="O209">
        <f t="shared" ca="1" si="40"/>
        <v>-0.20280914943260692</v>
      </c>
      <c r="P209">
        <f t="shared" ca="1" si="41"/>
        <v>-0.58045355297223278</v>
      </c>
      <c r="Q209" s="2">
        <f t="shared" si="42"/>
        <v>44214.529000000097</v>
      </c>
      <c r="R209">
        <f t="shared" si="46"/>
        <v>-0.15607099990302231</v>
      </c>
    </row>
    <row r="210" spans="1:19" ht="12.95" customHeight="1" x14ac:dyDescent="0.2">
      <c r="A210" s="69" t="s">
        <v>696</v>
      </c>
      <c r="B210" s="68" t="s">
        <v>53</v>
      </c>
      <c r="C210" s="76">
        <v>59234.217100000009</v>
      </c>
      <c r="D210" s="70" t="s">
        <v>80</v>
      </c>
      <c r="E210">
        <f t="shared" si="38"/>
        <v>4879.2878943546702</v>
      </c>
      <c r="F210">
        <f t="shared" si="45"/>
        <v>4879.5</v>
      </c>
      <c r="G210" s="40">
        <f t="shared" si="39"/>
        <v>-0.76034549999167211</v>
      </c>
      <c r="N210">
        <f t="shared" si="43"/>
        <v>-0.76034549999167211</v>
      </c>
      <c r="O210">
        <f t="shared" ca="1" si="40"/>
        <v>-0.20283468133184343</v>
      </c>
      <c r="P210">
        <f t="shared" ca="1" si="41"/>
        <v>-0.58053575992125861</v>
      </c>
      <c r="Q210" s="2">
        <f t="shared" si="42"/>
        <v>44215.717100000009</v>
      </c>
      <c r="R210">
        <f t="shared" si="46"/>
        <v>-0.76034549999167211</v>
      </c>
    </row>
    <row r="211" spans="1:19" ht="12.95" customHeight="1" x14ac:dyDescent="0.2">
      <c r="A211" s="69" t="s">
        <v>696</v>
      </c>
      <c r="B211" s="68" t="s">
        <v>53</v>
      </c>
      <c r="C211" s="76">
        <v>59244.978000000119</v>
      </c>
      <c r="D211" s="70" t="s">
        <v>693</v>
      </c>
      <c r="E211">
        <f t="shared" si="38"/>
        <v>4882.2897502726464</v>
      </c>
      <c r="F211">
        <f t="shared" si="45"/>
        <v>4882.5</v>
      </c>
      <c r="G211" s="40">
        <f t="shared" si="39"/>
        <v>-0.75369249988580123</v>
      </c>
      <c r="N211">
        <f t="shared" si="43"/>
        <v>-0.75369249988580123</v>
      </c>
      <c r="O211">
        <f t="shared" ca="1" si="40"/>
        <v>-0.20298787272726257</v>
      </c>
      <c r="P211">
        <f t="shared" ca="1" si="41"/>
        <v>-0.58102900161541315</v>
      </c>
      <c r="Q211" s="2">
        <f t="shared" si="42"/>
        <v>44226.478000000119</v>
      </c>
      <c r="R211">
        <f t="shared" si="46"/>
        <v>-0.75369249988580123</v>
      </c>
    </row>
    <row r="212" spans="1:19" ht="12.95" customHeight="1" x14ac:dyDescent="0.2">
      <c r="A212" s="69" t="s">
        <v>696</v>
      </c>
      <c r="B212" s="68" t="s">
        <v>53</v>
      </c>
      <c r="C212" s="76">
        <v>59244.978000000119</v>
      </c>
      <c r="D212" s="70" t="s">
        <v>80</v>
      </c>
      <c r="E212">
        <f t="shared" si="38"/>
        <v>4882.2897502726464</v>
      </c>
      <c r="F212">
        <f t="shared" si="45"/>
        <v>4882.5</v>
      </c>
      <c r="G212" s="40">
        <f t="shared" si="39"/>
        <v>-0.75369249988580123</v>
      </c>
      <c r="N212">
        <f t="shared" si="43"/>
        <v>-0.75369249988580123</v>
      </c>
      <c r="O212">
        <f t="shared" ca="1" si="40"/>
        <v>-0.20298787272726257</v>
      </c>
      <c r="P212">
        <f t="shared" ca="1" si="41"/>
        <v>-0.58102900161541315</v>
      </c>
      <c r="Q212" s="2">
        <f t="shared" si="42"/>
        <v>44226.478000000119</v>
      </c>
      <c r="R212">
        <f t="shared" si="46"/>
        <v>-0.75369249988580123</v>
      </c>
    </row>
    <row r="213" spans="1:19" ht="12.95" customHeight="1" x14ac:dyDescent="0.2">
      <c r="A213" s="67" t="s">
        <v>695</v>
      </c>
      <c r="B213" s="31" t="s">
        <v>53</v>
      </c>
      <c r="C213" s="32">
        <v>59290.383600000001</v>
      </c>
      <c r="D213" s="32">
        <v>1E-4</v>
      </c>
      <c r="E213">
        <f t="shared" ref="E213:E219" si="47">+(C213-C$7)/C$8</f>
        <v>4894.9560764226453</v>
      </c>
      <c r="F213">
        <f t="shared" si="45"/>
        <v>4895</v>
      </c>
      <c r="G213" s="40">
        <f t="shared" ref="G213:G219" si="48">+C213-(C$7+F213*C$8)</f>
        <v>-0.15745500000048196</v>
      </c>
      <c r="N213">
        <f t="shared" si="43"/>
        <v>-0.15745500000048196</v>
      </c>
      <c r="O213">
        <f t="shared" ref="O213:O219" ca="1" si="49">+C$11+C$12*$F213</f>
        <v>-0.20362617020817561</v>
      </c>
      <c r="P213">
        <f t="shared" ref="P213:P219" ca="1" si="50">+D$11+D$12*$F213</f>
        <v>-0.5830841753410575</v>
      </c>
      <c r="Q213" s="2">
        <f t="shared" ref="Q213:Q219" si="51">+C213-15018.5</f>
        <v>44271.883600000001</v>
      </c>
      <c r="R213">
        <f t="shared" si="46"/>
        <v>-0.15745500000048196</v>
      </c>
    </row>
    <row r="214" spans="1:19" ht="12.95" customHeight="1" x14ac:dyDescent="0.2">
      <c r="A214" s="70" t="s">
        <v>697</v>
      </c>
      <c r="B214" s="68" t="s">
        <v>38</v>
      </c>
      <c r="C214" s="76">
        <v>59574.752099999998</v>
      </c>
      <c r="D214" s="70">
        <v>2.0000000000000001E-4</v>
      </c>
      <c r="E214">
        <f t="shared" si="47"/>
        <v>4974.2833877629919</v>
      </c>
      <c r="F214">
        <f t="shared" si="45"/>
        <v>4974.5</v>
      </c>
      <c r="G214" s="40">
        <f t="shared" si="48"/>
        <v>-0.77650050000374904</v>
      </c>
      <c r="N214">
        <f t="shared" si="43"/>
        <v>-0.77650050000374904</v>
      </c>
      <c r="O214">
        <f t="shared" ca="1" si="49"/>
        <v>-0.2076857421867826</v>
      </c>
      <c r="P214">
        <f t="shared" ca="1" si="50"/>
        <v>-0.59615508023615515</v>
      </c>
      <c r="Q214" s="2">
        <f t="shared" si="51"/>
        <v>44556.252099999998</v>
      </c>
      <c r="S214">
        <f>G214</f>
        <v>-0.77650050000374904</v>
      </c>
    </row>
    <row r="215" spans="1:19" ht="12.95" customHeight="1" x14ac:dyDescent="0.2">
      <c r="A215" s="72" t="s">
        <v>699</v>
      </c>
      <c r="B215" s="73" t="s">
        <v>53</v>
      </c>
      <c r="C215" s="77">
        <v>59595.080500000156</v>
      </c>
      <c r="D215" s="40"/>
      <c r="E215">
        <f t="shared" si="47"/>
        <v>4979.9541892612724</v>
      </c>
      <c r="F215">
        <f t="shared" si="45"/>
        <v>4980</v>
      </c>
      <c r="G215" s="40">
        <f t="shared" si="48"/>
        <v>-0.16421999984595459</v>
      </c>
      <c r="N215">
        <f t="shared" si="43"/>
        <v>-0.16421999984595459</v>
      </c>
      <c r="O215">
        <f t="shared" ca="1" si="49"/>
        <v>-0.20796659307838433</v>
      </c>
      <c r="P215">
        <f t="shared" ca="1" si="50"/>
        <v>-0.59705935667543863</v>
      </c>
      <c r="Q215" s="2">
        <f t="shared" si="51"/>
        <v>44576.580500000156</v>
      </c>
      <c r="R215">
        <f>G215</f>
        <v>-0.16421999984595459</v>
      </c>
    </row>
    <row r="216" spans="1:19" ht="12.95" customHeight="1" x14ac:dyDescent="0.2">
      <c r="A216" s="72" t="s">
        <v>699</v>
      </c>
      <c r="B216" s="73" t="s">
        <v>53</v>
      </c>
      <c r="C216" s="77">
        <v>59613.003200000152</v>
      </c>
      <c r="D216" s="40"/>
      <c r="E216">
        <f t="shared" si="47"/>
        <v>4984.9538977485317</v>
      </c>
      <c r="F216">
        <f t="shared" si="45"/>
        <v>4985</v>
      </c>
      <c r="G216" s="40">
        <f t="shared" si="48"/>
        <v>-0.16526499984320253</v>
      </c>
      <c r="N216">
        <f t="shared" si="43"/>
        <v>-0.16526499984320253</v>
      </c>
      <c r="O216">
        <f t="shared" ca="1" si="49"/>
        <v>-0.20822191207074958</v>
      </c>
      <c r="P216">
        <f t="shared" ca="1" si="50"/>
        <v>-0.59788142616569628</v>
      </c>
      <c r="Q216" s="2">
        <f t="shared" si="51"/>
        <v>44594.503200000152</v>
      </c>
      <c r="R216">
        <f>G216</f>
        <v>-0.16526499984320253</v>
      </c>
    </row>
    <row r="217" spans="1:19" ht="12.95" customHeight="1" x14ac:dyDescent="0.2">
      <c r="A217" s="72" t="s">
        <v>699</v>
      </c>
      <c r="B217" s="73" t="s">
        <v>53</v>
      </c>
      <c r="C217" s="77">
        <v>59613.003699999768</v>
      </c>
      <c r="D217" s="40"/>
      <c r="E217">
        <f t="shared" si="47"/>
        <v>4984.9540372282045</v>
      </c>
      <c r="F217">
        <f t="shared" si="45"/>
        <v>4985</v>
      </c>
      <c r="G217" s="40">
        <f t="shared" si="48"/>
        <v>-0.16476500022690743</v>
      </c>
      <c r="N217">
        <f t="shared" si="43"/>
        <v>-0.16476500022690743</v>
      </c>
      <c r="O217">
        <f t="shared" ca="1" si="49"/>
        <v>-0.20822191207074958</v>
      </c>
      <c r="P217">
        <f t="shared" ca="1" si="50"/>
        <v>-0.59788142616569628</v>
      </c>
      <c r="Q217" s="2">
        <f t="shared" si="51"/>
        <v>44594.503699999768</v>
      </c>
      <c r="R217">
        <f>G217</f>
        <v>-0.16476500022690743</v>
      </c>
    </row>
    <row r="218" spans="1:19" ht="12.95" customHeight="1" x14ac:dyDescent="0.2">
      <c r="A218" s="72" t="s">
        <v>699</v>
      </c>
      <c r="B218" s="73" t="s">
        <v>38</v>
      </c>
      <c r="C218" s="77">
        <v>59632.105500000063</v>
      </c>
      <c r="D218" s="40"/>
      <c r="E218">
        <f t="shared" si="47"/>
        <v>4990.28266693151</v>
      </c>
      <c r="F218">
        <f t="shared" si="45"/>
        <v>4990.5</v>
      </c>
      <c r="G218" s="40">
        <f t="shared" si="48"/>
        <v>-0.7790844999399269</v>
      </c>
      <c r="N218">
        <f t="shared" si="43"/>
        <v>-0.7790844999399269</v>
      </c>
      <c r="O218">
        <f t="shared" ca="1" si="49"/>
        <v>-0.20850276296235132</v>
      </c>
      <c r="P218">
        <f t="shared" ca="1" si="50"/>
        <v>-0.59878570260497976</v>
      </c>
      <c r="Q218" s="2">
        <f t="shared" si="51"/>
        <v>44613.605500000063</v>
      </c>
      <c r="S218">
        <f>G218</f>
        <v>-0.7790844999399269</v>
      </c>
    </row>
    <row r="219" spans="1:19" ht="12.95" customHeight="1" x14ac:dyDescent="0.2">
      <c r="A219" s="71" t="s">
        <v>698</v>
      </c>
      <c r="B219" s="75" t="s">
        <v>53</v>
      </c>
      <c r="C219" s="77">
        <v>60014.486000000034</v>
      </c>
      <c r="D219" s="70">
        <v>3.0000000000000001E-3</v>
      </c>
      <c r="E219">
        <f t="shared" si="47"/>
        <v>5096.9513625640275</v>
      </c>
      <c r="F219">
        <f t="shared" si="45"/>
        <v>5097</v>
      </c>
      <c r="G219" s="40">
        <f t="shared" si="48"/>
        <v>-0.17435299996577669</v>
      </c>
      <c r="N219">
        <f t="shared" si="43"/>
        <v>-0.17435299996577669</v>
      </c>
      <c r="O219">
        <f t="shared" ca="1" si="49"/>
        <v>-0.21394105749973047</v>
      </c>
      <c r="P219">
        <f t="shared" ca="1" si="50"/>
        <v>-0.6162957827474691</v>
      </c>
      <c r="Q219" s="2">
        <f t="shared" si="51"/>
        <v>44995.986000000034</v>
      </c>
      <c r="R219">
        <f>G219</f>
        <v>-0.17435299996577669</v>
      </c>
    </row>
    <row r="220" spans="1:19" ht="12.95" customHeight="1" x14ac:dyDescent="0.2">
      <c r="A220" s="74" t="s">
        <v>700</v>
      </c>
      <c r="B220" s="73" t="s">
        <v>53</v>
      </c>
      <c r="C220" s="70">
        <v>59960.728499999997</v>
      </c>
      <c r="D220" s="70">
        <v>5.9999999999999995E-4</v>
      </c>
      <c r="E220">
        <f t="shared" ref="E220:E221" si="52">+(C220-C$7)/C$8</f>
        <v>5081.9551940735591</v>
      </c>
      <c r="F220">
        <f t="shared" si="45"/>
        <v>5082</v>
      </c>
      <c r="G220" s="40">
        <f t="shared" ref="G220:G221" si="53">+C220-(C$7+F220*C$8)</f>
        <v>-0.16061800000170479</v>
      </c>
      <c r="N220">
        <f t="shared" ref="N220:N221" si="54">+G220</f>
        <v>-0.16061800000170479</v>
      </c>
      <c r="O220">
        <f t="shared" ref="O220:O221" ca="1" si="55">+C$11+C$12*$F220</f>
        <v>-0.21317510052263483</v>
      </c>
      <c r="P220">
        <f t="shared" ref="P220:P221" ca="1" si="56">+D$11+D$12*$F220</f>
        <v>-0.61382957427669593</v>
      </c>
      <c r="Q220" s="2">
        <f t="shared" ref="Q220:Q221" si="57">+C220-15018.5</f>
        <v>44942.228499999997</v>
      </c>
      <c r="R220">
        <f t="shared" ref="R220:R221" si="58">G220</f>
        <v>-0.16061800000170479</v>
      </c>
    </row>
    <row r="221" spans="1:19" ht="12.95" customHeight="1" x14ac:dyDescent="0.2">
      <c r="A221" s="74" t="s">
        <v>700</v>
      </c>
      <c r="B221" s="73" t="s">
        <v>53</v>
      </c>
      <c r="C221" s="70">
        <v>60050.331899999997</v>
      </c>
      <c r="D221" s="70">
        <v>2.9999999999999997E-4</v>
      </c>
      <c r="E221">
        <f t="shared" si="52"/>
        <v>5106.950919018318</v>
      </c>
      <c r="F221">
        <f t="shared" si="45"/>
        <v>5107</v>
      </c>
      <c r="G221" s="40">
        <f t="shared" si="53"/>
        <v>-0.17594300000200747</v>
      </c>
      <c r="N221">
        <f t="shared" si="54"/>
        <v>-0.17594300000200747</v>
      </c>
      <c r="O221">
        <f t="shared" ca="1" si="55"/>
        <v>-0.21445169548446091</v>
      </c>
      <c r="P221">
        <f t="shared" ca="1" si="56"/>
        <v>-0.61793992172798451</v>
      </c>
      <c r="Q221" s="2">
        <f t="shared" si="57"/>
        <v>45031.831899999997</v>
      </c>
      <c r="R221">
        <f t="shared" si="58"/>
        <v>-0.17594300000200747</v>
      </c>
    </row>
    <row r="222" spans="1:19" ht="12.95" customHeight="1" x14ac:dyDescent="0.2">
      <c r="B222" s="48"/>
      <c r="C222" s="40"/>
      <c r="D222" s="40"/>
    </row>
    <row r="223" spans="1:19" ht="12.95" customHeight="1" x14ac:dyDescent="0.2">
      <c r="B223" s="48"/>
      <c r="C223" s="40"/>
      <c r="D223" s="40"/>
    </row>
    <row r="224" spans="1:19" ht="12.95" customHeight="1" x14ac:dyDescent="0.2">
      <c r="B224" s="48"/>
      <c r="C224" s="40"/>
      <c r="D224" s="40"/>
    </row>
    <row r="225" spans="2:4" ht="12.95" customHeight="1" x14ac:dyDescent="0.2">
      <c r="B225" s="48"/>
      <c r="C225" s="40"/>
      <c r="D225" s="40"/>
    </row>
    <row r="226" spans="2:4" ht="12.95" customHeight="1" x14ac:dyDescent="0.2">
      <c r="B226" s="48"/>
      <c r="C226" s="40"/>
      <c r="D226" s="40"/>
    </row>
    <row r="227" spans="2:4" ht="12.95" customHeight="1" x14ac:dyDescent="0.2">
      <c r="B227" s="48"/>
      <c r="C227" s="40"/>
      <c r="D227" s="40"/>
    </row>
    <row r="228" spans="2:4" ht="12.95" customHeight="1" x14ac:dyDescent="0.2">
      <c r="B228" s="48"/>
      <c r="C228" s="40"/>
      <c r="D228" s="40"/>
    </row>
    <row r="229" spans="2:4" ht="12.95" customHeight="1" x14ac:dyDescent="0.2">
      <c r="B229" s="48"/>
      <c r="C229" s="40"/>
      <c r="D229" s="40"/>
    </row>
    <row r="230" spans="2:4" ht="12.95" customHeight="1" x14ac:dyDescent="0.2">
      <c r="B230" s="48"/>
      <c r="C230" s="40"/>
      <c r="D230" s="40"/>
    </row>
    <row r="231" spans="2:4" ht="12.95" customHeight="1" x14ac:dyDescent="0.2">
      <c r="B231" s="48"/>
      <c r="C231" s="40"/>
      <c r="D231" s="40"/>
    </row>
    <row r="232" spans="2:4" ht="12.95" customHeight="1" x14ac:dyDescent="0.2">
      <c r="B232" s="48"/>
      <c r="C232" s="40"/>
      <c r="D232" s="40"/>
    </row>
    <row r="233" spans="2:4" ht="12.95" customHeight="1" x14ac:dyDescent="0.2">
      <c r="B233" s="48"/>
      <c r="C233" s="40"/>
      <c r="D233" s="40"/>
    </row>
    <row r="234" spans="2:4" ht="12.95" customHeight="1" x14ac:dyDescent="0.2">
      <c r="B234" s="48"/>
      <c r="C234" s="40"/>
      <c r="D234" s="40"/>
    </row>
    <row r="235" spans="2:4" ht="12.95" customHeight="1" x14ac:dyDescent="0.2">
      <c r="B235" s="48"/>
      <c r="C235" s="40"/>
      <c r="D235" s="40"/>
    </row>
    <row r="236" spans="2:4" ht="12.95" customHeight="1" x14ac:dyDescent="0.2">
      <c r="B236" s="48"/>
      <c r="C236" s="40"/>
      <c r="D236" s="40"/>
    </row>
    <row r="237" spans="2:4" ht="12.95" customHeight="1" x14ac:dyDescent="0.2">
      <c r="B237" s="48"/>
      <c r="C237" s="40"/>
      <c r="D237" s="40"/>
    </row>
    <row r="238" spans="2:4" ht="12.95" customHeight="1" x14ac:dyDescent="0.2">
      <c r="B238" s="48"/>
      <c r="C238" s="40"/>
      <c r="D238" s="40"/>
    </row>
    <row r="239" spans="2:4" ht="12.95" customHeight="1" x14ac:dyDescent="0.2">
      <c r="B239" s="48"/>
      <c r="C239" s="40"/>
      <c r="D239" s="40"/>
    </row>
    <row r="240" spans="2:4" ht="12.95" customHeight="1" x14ac:dyDescent="0.2">
      <c r="B240" s="48"/>
      <c r="C240" s="40"/>
      <c r="D240" s="40"/>
    </row>
    <row r="241" spans="2:4" ht="12.95" customHeight="1" x14ac:dyDescent="0.2">
      <c r="B241" s="48"/>
      <c r="C241" s="40"/>
      <c r="D241" s="40"/>
    </row>
    <row r="242" spans="2:4" ht="12.95" customHeight="1" x14ac:dyDescent="0.2">
      <c r="B242" s="48"/>
      <c r="C242" s="40"/>
      <c r="D242" s="40"/>
    </row>
    <row r="243" spans="2:4" ht="12.95" customHeight="1" x14ac:dyDescent="0.2">
      <c r="B243" s="48"/>
      <c r="C243" s="40"/>
      <c r="D243" s="40"/>
    </row>
    <row r="244" spans="2:4" ht="12.95" customHeight="1" x14ac:dyDescent="0.2">
      <c r="B244" s="48"/>
      <c r="C244" s="40"/>
      <c r="D244" s="40"/>
    </row>
    <row r="245" spans="2:4" ht="12.95" customHeight="1" x14ac:dyDescent="0.2">
      <c r="B245" s="48"/>
      <c r="C245" s="40"/>
      <c r="D245" s="40"/>
    </row>
    <row r="246" spans="2:4" ht="12.95" customHeight="1" x14ac:dyDescent="0.2">
      <c r="B246" s="48"/>
      <c r="C246" s="40"/>
      <c r="D246" s="40"/>
    </row>
    <row r="247" spans="2:4" ht="12.95" customHeight="1" x14ac:dyDescent="0.2">
      <c r="B247" s="48"/>
      <c r="C247" s="40"/>
      <c r="D247" s="40"/>
    </row>
    <row r="248" spans="2:4" ht="12.95" customHeight="1" x14ac:dyDescent="0.2">
      <c r="B248" s="48"/>
      <c r="C248" s="40"/>
      <c r="D248" s="40"/>
    </row>
    <row r="249" spans="2:4" ht="12.95" customHeight="1" x14ac:dyDescent="0.2">
      <c r="B249" s="48"/>
      <c r="C249" s="40"/>
      <c r="D249" s="40"/>
    </row>
    <row r="250" spans="2:4" ht="12.95" customHeight="1" x14ac:dyDescent="0.2">
      <c r="B250" s="48"/>
      <c r="C250" s="40"/>
      <c r="D250" s="40"/>
    </row>
    <row r="251" spans="2:4" ht="12.95" customHeight="1" x14ac:dyDescent="0.2">
      <c r="B251" s="48"/>
      <c r="C251" s="40"/>
      <c r="D251" s="40"/>
    </row>
    <row r="252" spans="2:4" ht="12.95" customHeight="1" x14ac:dyDescent="0.2">
      <c r="B252" s="48"/>
      <c r="C252" s="40"/>
      <c r="D252" s="40"/>
    </row>
    <row r="253" spans="2:4" ht="12.95" customHeight="1" x14ac:dyDescent="0.2">
      <c r="B253" s="48"/>
      <c r="C253" s="40"/>
      <c r="D253" s="40"/>
    </row>
    <row r="254" spans="2:4" ht="12.95" customHeight="1" x14ac:dyDescent="0.2">
      <c r="B254" s="48"/>
      <c r="C254" s="40"/>
      <c r="D254" s="40"/>
    </row>
    <row r="255" spans="2:4" ht="12.95" customHeight="1" x14ac:dyDescent="0.2">
      <c r="B255" s="48"/>
      <c r="C255" s="40"/>
      <c r="D255" s="40"/>
    </row>
    <row r="256" spans="2:4" ht="12.95" customHeight="1" x14ac:dyDescent="0.2">
      <c r="B256" s="48"/>
      <c r="C256" s="40"/>
      <c r="D256" s="40"/>
    </row>
    <row r="257" spans="2:4" ht="12.95" customHeight="1" x14ac:dyDescent="0.2">
      <c r="B257" s="48"/>
      <c r="C257" s="40"/>
      <c r="D257" s="40"/>
    </row>
    <row r="258" spans="2:4" ht="12.95" customHeight="1" x14ac:dyDescent="0.2">
      <c r="B258" s="48"/>
      <c r="C258" s="40"/>
      <c r="D258" s="40"/>
    </row>
    <row r="259" spans="2:4" ht="12.95" customHeight="1" x14ac:dyDescent="0.2">
      <c r="B259" s="48"/>
      <c r="C259" s="40"/>
      <c r="D259" s="40"/>
    </row>
    <row r="260" spans="2:4" ht="12.95" customHeight="1" x14ac:dyDescent="0.2">
      <c r="B260" s="48"/>
      <c r="C260" s="40"/>
      <c r="D260" s="40"/>
    </row>
    <row r="261" spans="2:4" ht="12.95" customHeight="1" x14ac:dyDescent="0.2">
      <c r="B261" s="48"/>
      <c r="C261" s="40"/>
      <c r="D261" s="40"/>
    </row>
    <row r="262" spans="2:4" ht="12.95" customHeight="1" x14ac:dyDescent="0.2">
      <c r="B262" s="48"/>
      <c r="C262" s="40"/>
      <c r="D262" s="40"/>
    </row>
    <row r="263" spans="2:4" ht="12.95" customHeight="1" x14ac:dyDescent="0.2">
      <c r="B263" s="48"/>
      <c r="C263" s="40"/>
      <c r="D263" s="40"/>
    </row>
    <row r="264" spans="2:4" ht="12.95" customHeight="1" x14ac:dyDescent="0.2">
      <c r="B264" s="48"/>
      <c r="C264" s="40"/>
      <c r="D264" s="40"/>
    </row>
    <row r="265" spans="2:4" ht="12.95" customHeight="1" x14ac:dyDescent="0.2">
      <c r="B265" s="48"/>
      <c r="C265" s="40"/>
      <c r="D265" s="40"/>
    </row>
    <row r="266" spans="2:4" ht="12.95" customHeight="1" x14ac:dyDescent="0.2">
      <c r="B266" s="48"/>
      <c r="C266" s="40"/>
      <c r="D266" s="40"/>
    </row>
    <row r="267" spans="2:4" ht="12.95" customHeight="1" x14ac:dyDescent="0.2">
      <c r="B267" s="48"/>
      <c r="C267" s="40"/>
      <c r="D267" s="40"/>
    </row>
    <row r="268" spans="2:4" ht="12.95" customHeight="1" x14ac:dyDescent="0.2">
      <c r="B268" s="48"/>
      <c r="C268" s="40"/>
      <c r="D268" s="40"/>
    </row>
    <row r="269" spans="2:4" ht="12.95" customHeight="1" x14ac:dyDescent="0.2">
      <c r="B269" s="48"/>
      <c r="C269" s="40"/>
      <c r="D269" s="40"/>
    </row>
    <row r="270" spans="2:4" ht="12.95" customHeight="1" x14ac:dyDescent="0.2">
      <c r="B270" s="48"/>
      <c r="C270" s="40"/>
      <c r="D270" s="40"/>
    </row>
    <row r="271" spans="2:4" ht="12.95" customHeight="1" x14ac:dyDescent="0.2">
      <c r="B271" s="48"/>
      <c r="C271" s="40"/>
      <c r="D271" s="40"/>
    </row>
    <row r="272" spans="2:4" ht="12.95" customHeight="1" x14ac:dyDescent="0.2">
      <c r="B272" s="48"/>
      <c r="C272" s="40"/>
      <c r="D272" s="40"/>
    </row>
    <row r="273" spans="2:4" ht="12.95" customHeight="1" x14ac:dyDescent="0.2">
      <c r="B273" s="48"/>
      <c r="C273" s="40"/>
      <c r="D273" s="40"/>
    </row>
    <row r="274" spans="2:4" ht="12.95" customHeight="1" x14ac:dyDescent="0.2">
      <c r="B274" s="48"/>
      <c r="C274" s="40"/>
      <c r="D274" s="40"/>
    </row>
    <row r="275" spans="2:4" ht="12.95" customHeight="1" x14ac:dyDescent="0.2">
      <c r="B275" s="48"/>
      <c r="C275" s="40"/>
      <c r="D275" s="40"/>
    </row>
    <row r="276" spans="2:4" ht="12.95" customHeight="1" x14ac:dyDescent="0.2">
      <c r="B276" s="48"/>
      <c r="C276" s="40"/>
      <c r="D276" s="40"/>
    </row>
    <row r="277" spans="2:4" ht="12.95" customHeight="1" x14ac:dyDescent="0.2">
      <c r="B277" s="48"/>
      <c r="C277" s="40"/>
      <c r="D277" s="40"/>
    </row>
    <row r="278" spans="2:4" ht="12.95" customHeight="1" x14ac:dyDescent="0.2">
      <c r="B278" s="48"/>
      <c r="C278" s="40"/>
      <c r="D278" s="40"/>
    </row>
    <row r="279" spans="2:4" ht="12.95" customHeight="1" x14ac:dyDescent="0.2">
      <c r="B279" s="48"/>
    </row>
    <row r="280" spans="2:4" ht="12.95" customHeight="1" x14ac:dyDescent="0.2">
      <c r="B280" s="48"/>
    </row>
    <row r="281" spans="2:4" x14ac:dyDescent="0.2">
      <c r="B281" s="48"/>
    </row>
    <row r="282" spans="2:4" x14ac:dyDescent="0.2">
      <c r="B282" s="48"/>
    </row>
    <row r="283" spans="2:4" x14ac:dyDescent="0.2">
      <c r="B283" s="48"/>
    </row>
    <row r="284" spans="2:4" x14ac:dyDescent="0.2">
      <c r="B284" s="48"/>
    </row>
    <row r="285" spans="2:4" x14ac:dyDescent="0.2">
      <c r="B285" s="48"/>
    </row>
    <row r="286" spans="2:4" x14ac:dyDescent="0.2">
      <c r="B286" s="48"/>
    </row>
    <row r="287" spans="2:4" x14ac:dyDescent="0.2">
      <c r="B287" s="48"/>
    </row>
    <row r="288" spans="2:4" x14ac:dyDescent="0.2">
      <c r="B288" s="48"/>
    </row>
    <row r="289" spans="2:2" x14ac:dyDescent="0.2">
      <c r="B289" s="48"/>
    </row>
    <row r="290" spans="2:2" x14ac:dyDescent="0.2">
      <c r="B290" s="48"/>
    </row>
    <row r="291" spans="2:2" x14ac:dyDescent="0.2">
      <c r="B291" s="48"/>
    </row>
    <row r="292" spans="2:2" x14ac:dyDescent="0.2">
      <c r="B292" s="48"/>
    </row>
    <row r="293" spans="2:2" x14ac:dyDescent="0.2">
      <c r="B293" s="48"/>
    </row>
    <row r="294" spans="2:2" x14ac:dyDescent="0.2">
      <c r="B294" s="48"/>
    </row>
    <row r="295" spans="2:2" x14ac:dyDescent="0.2">
      <c r="B295" s="48"/>
    </row>
    <row r="296" spans="2:2" x14ac:dyDescent="0.2">
      <c r="B296" s="48"/>
    </row>
    <row r="297" spans="2:2" x14ac:dyDescent="0.2">
      <c r="B297" s="48"/>
    </row>
    <row r="298" spans="2:2" x14ac:dyDescent="0.2">
      <c r="B298" s="48"/>
    </row>
    <row r="299" spans="2:2" x14ac:dyDescent="0.2">
      <c r="B299" s="48"/>
    </row>
    <row r="300" spans="2:2" x14ac:dyDescent="0.2">
      <c r="B300" s="48"/>
    </row>
    <row r="301" spans="2:2" x14ac:dyDescent="0.2">
      <c r="B301" s="48"/>
    </row>
    <row r="302" spans="2:2" x14ac:dyDescent="0.2">
      <c r="B302" s="48"/>
    </row>
    <row r="303" spans="2:2" x14ac:dyDescent="0.2">
      <c r="B303" s="48"/>
    </row>
    <row r="304" spans="2:2" x14ac:dyDescent="0.2">
      <c r="B304" s="48"/>
    </row>
    <row r="305" spans="2:2" x14ac:dyDescent="0.2">
      <c r="B305" s="48"/>
    </row>
    <row r="306" spans="2:2" x14ac:dyDescent="0.2">
      <c r="B306" s="48"/>
    </row>
    <row r="307" spans="2:2" x14ac:dyDescent="0.2">
      <c r="B307" s="48"/>
    </row>
    <row r="308" spans="2:2" x14ac:dyDescent="0.2">
      <c r="B308" s="48"/>
    </row>
    <row r="309" spans="2:2" x14ac:dyDescent="0.2">
      <c r="B309" s="48"/>
    </row>
    <row r="310" spans="2:2" x14ac:dyDescent="0.2">
      <c r="B310" s="48"/>
    </row>
    <row r="311" spans="2:2" x14ac:dyDescent="0.2">
      <c r="B311" s="48"/>
    </row>
    <row r="312" spans="2:2" x14ac:dyDescent="0.2">
      <c r="B312" s="48"/>
    </row>
    <row r="313" spans="2:2" x14ac:dyDescent="0.2">
      <c r="B313" s="48"/>
    </row>
    <row r="314" spans="2:2" x14ac:dyDescent="0.2">
      <c r="B314" s="48"/>
    </row>
    <row r="315" spans="2:2" x14ac:dyDescent="0.2">
      <c r="B315" s="48"/>
    </row>
    <row r="316" spans="2:2" x14ac:dyDescent="0.2">
      <c r="B316" s="48"/>
    </row>
    <row r="317" spans="2:2" x14ac:dyDescent="0.2">
      <c r="B317" s="48"/>
    </row>
    <row r="318" spans="2:2" x14ac:dyDescent="0.2">
      <c r="B318" s="48"/>
    </row>
    <row r="319" spans="2:2" x14ac:dyDescent="0.2">
      <c r="B319" s="48"/>
    </row>
    <row r="320" spans="2:2" x14ac:dyDescent="0.2">
      <c r="B320" s="48"/>
    </row>
    <row r="321" spans="2:2" x14ac:dyDescent="0.2">
      <c r="B321" s="48"/>
    </row>
    <row r="322" spans="2:2" x14ac:dyDescent="0.2">
      <c r="B322" s="48"/>
    </row>
    <row r="323" spans="2:2" x14ac:dyDescent="0.2">
      <c r="B323" s="48"/>
    </row>
    <row r="324" spans="2:2" x14ac:dyDescent="0.2">
      <c r="B324" s="48"/>
    </row>
    <row r="325" spans="2:2" x14ac:dyDescent="0.2">
      <c r="B325" s="48"/>
    </row>
    <row r="326" spans="2:2" x14ac:dyDescent="0.2">
      <c r="B326" s="48"/>
    </row>
    <row r="327" spans="2:2" x14ac:dyDescent="0.2">
      <c r="B327" s="48"/>
    </row>
    <row r="328" spans="2:2" x14ac:dyDescent="0.2">
      <c r="B328" s="48"/>
    </row>
    <row r="329" spans="2:2" x14ac:dyDescent="0.2">
      <c r="B329" s="48"/>
    </row>
    <row r="330" spans="2:2" x14ac:dyDescent="0.2">
      <c r="B330" s="48"/>
    </row>
    <row r="331" spans="2:2" x14ac:dyDescent="0.2">
      <c r="B331" s="48"/>
    </row>
    <row r="332" spans="2:2" x14ac:dyDescent="0.2">
      <c r="B332" s="48"/>
    </row>
    <row r="333" spans="2:2" x14ac:dyDescent="0.2">
      <c r="B333" s="48"/>
    </row>
    <row r="334" spans="2:2" x14ac:dyDescent="0.2">
      <c r="B334" s="48"/>
    </row>
    <row r="335" spans="2:2" x14ac:dyDescent="0.2">
      <c r="B335" s="48"/>
    </row>
    <row r="336" spans="2:2" x14ac:dyDescent="0.2">
      <c r="B336" s="48"/>
    </row>
    <row r="337" spans="2:2" x14ac:dyDescent="0.2">
      <c r="B337" s="48"/>
    </row>
    <row r="338" spans="2:2" x14ac:dyDescent="0.2">
      <c r="B338" s="48"/>
    </row>
    <row r="339" spans="2:2" x14ac:dyDescent="0.2">
      <c r="B339" s="48"/>
    </row>
    <row r="340" spans="2:2" x14ac:dyDescent="0.2">
      <c r="B340" s="48"/>
    </row>
    <row r="341" spans="2:2" x14ac:dyDescent="0.2">
      <c r="B341" s="48"/>
    </row>
    <row r="342" spans="2:2" x14ac:dyDescent="0.2">
      <c r="B342" s="48"/>
    </row>
    <row r="343" spans="2:2" x14ac:dyDescent="0.2">
      <c r="B343" s="48"/>
    </row>
    <row r="344" spans="2:2" x14ac:dyDescent="0.2">
      <c r="B344" s="48"/>
    </row>
    <row r="345" spans="2:2" x14ac:dyDescent="0.2">
      <c r="B345" s="48"/>
    </row>
    <row r="346" spans="2:2" x14ac:dyDescent="0.2">
      <c r="B346" s="48"/>
    </row>
    <row r="347" spans="2:2" x14ac:dyDescent="0.2">
      <c r="B347" s="48"/>
    </row>
    <row r="348" spans="2:2" x14ac:dyDescent="0.2">
      <c r="B348" s="48"/>
    </row>
    <row r="349" spans="2:2" x14ac:dyDescent="0.2">
      <c r="B349" s="48"/>
    </row>
    <row r="350" spans="2:2" x14ac:dyDescent="0.2">
      <c r="B350" s="48"/>
    </row>
    <row r="351" spans="2:2" x14ac:dyDescent="0.2">
      <c r="B351" s="48"/>
    </row>
    <row r="352" spans="2:2" x14ac:dyDescent="0.2">
      <c r="B352" s="48"/>
    </row>
    <row r="353" spans="2:2" x14ac:dyDescent="0.2">
      <c r="B353" s="48"/>
    </row>
    <row r="354" spans="2:2" x14ac:dyDescent="0.2">
      <c r="B354" s="48"/>
    </row>
    <row r="355" spans="2:2" x14ac:dyDescent="0.2">
      <c r="B355" s="48"/>
    </row>
    <row r="356" spans="2:2" x14ac:dyDescent="0.2">
      <c r="B356" s="48"/>
    </row>
    <row r="357" spans="2:2" x14ac:dyDescent="0.2">
      <c r="B357" s="48"/>
    </row>
  </sheetData>
  <protectedRanges>
    <protectedRange sqref="A193:D201" name="Range1"/>
  </protectedRanges>
  <sortState xmlns:xlrd2="http://schemas.microsoft.com/office/spreadsheetml/2017/richdata2" ref="A21:S219">
    <sortCondition ref="C21:C219"/>
  </sortState>
  <phoneticPr fontId="8" type="noConversion"/>
  <hyperlinks>
    <hyperlink ref="J63152" r:id="rId1" display="http://vsolj.cetus-net.org/bulletin.html" xr:uid="{00000000-0004-0000-0000-000000000000}"/>
    <hyperlink ref="J63145" r:id="rId2" display="http://vsolj.cetus-net.org/bulletin.html" xr:uid="{00000000-0004-0000-0000-000001000000}"/>
    <hyperlink ref="AR642" r:id="rId3" display="http://cdsbib.u-strasbg.fr/cgi-bin/cdsbib?1990RMxAA..21..381G" xr:uid="{00000000-0004-0000-0000-000002000000}"/>
    <hyperlink ref="AR645" r:id="rId4" display="http://cdsbib.u-strasbg.fr/cgi-bin/cdsbib?1990RMxAA..21..381G" xr:uid="{00000000-0004-0000-0000-000003000000}"/>
    <hyperlink ref="AR643" r:id="rId5" display="http://cdsbib.u-strasbg.fr/cgi-bin/cdsbib?1990RMxAA..21..381G" xr:uid="{00000000-0004-0000-0000-000004000000}"/>
    <hyperlink ref="AR621" r:id="rId6" display="http://cdsbib.u-strasbg.fr/cgi-bin/cdsbib?1990RMxAA..21..381G" xr:uid="{00000000-0004-0000-0000-000005000000}"/>
    <hyperlink ref="K63152" r:id="rId7" display="http://vsolj.cetus-net.org/bulletin.html" xr:uid="{00000000-0004-0000-0000-000006000000}"/>
    <hyperlink ref="AS755" r:id="rId8" display="http://cdsbib.u-strasbg.fr/cgi-bin/cdsbib?1990RMxAA..21..381G" xr:uid="{00000000-0004-0000-0000-000007000000}"/>
    <hyperlink ref="AS64560" r:id="rId9" display="http://cdsbib.u-strasbg.fr/cgi-bin/cdsbib?1990RMxAA..21..381G" xr:uid="{00000000-0004-0000-0000-000008000000}"/>
    <hyperlink ref="AS756" r:id="rId10" display="http://cdsbib.u-strasbg.fr/cgi-bin/cdsbib?1990RMxAA..21..381G" xr:uid="{00000000-0004-0000-0000-000009000000}"/>
    <hyperlink ref="J63149" r:id="rId11" display="https://www.aavso.org/ejaavso" xr:uid="{00000000-0004-0000-0000-00000A000000}"/>
  </hyperlinks>
  <pageMargins left="0.75" right="0.75" top="1" bottom="1" header="0.5" footer="0.5"/>
  <pageSetup orientation="portrait" horizontalDpi="300" verticalDpi="300" r:id="rId12"/>
  <headerFooter alignWithMargins="0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2CE11-953A-4A3C-80CB-E96ACD62C441}">
  <dimension ref="A1"/>
  <sheetViews>
    <sheetView workbookViewId="0">
      <selection activeCell="S32" sqref="S32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124"/>
  <sheetViews>
    <sheetView topLeftCell="A128" workbookViewId="0">
      <selection activeCell="A56" sqref="A56:C178"/>
    </sheetView>
  </sheetViews>
  <sheetFormatPr defaultRowHeight="12.75" x14ac:dyDescent="0.2"/>
  <cols>
    <col min="1" max="1" width="19.7109375" style="40" customWidth="1"/>
    <col min="2" max="2" width="4.42578125" style="15" customWidth="1"/>
    <col min="3" max="3" width="12.7109375" style="40" customWidth="1"/>
    <col min="4" max="4" width="5.42578125" style="15" customWidth="1"/>
    <col min="5" max="5" width="14.85546875" style="15" customWidth="1"/>
    <col min="6" max="6" width="9.140625" style="15"/>
    <col min="7" max="7" width="12" style="15" customWidth="1"/>
    <col min="8" max="8" width="14.140625" style="40" customWidth="1"/>
    <col min="9" max="9" width="22.5703125" style="15" customWidth="1"/>
    <col min="10" max="10" width="25.140625" style="15" customWidth="1"/>
    <col min="11" max="11" width="15.7109375" style="15" customWidth="1"/>
    <col min="12" max="12" width="14.140625" style="15" customWidth="1"/>
    <col min="13" max="13" width="9.5703125" style="15" customWidth="1"/>
    <col min="14" max="14" width="14.140625" style="15" customWidth="1"/>
    <col min="15" max="15" width="23.42578125" style="15" customWidth="1"/>
    <col min="16" max="16" width="16.5703125" style="15" customWidth="1"/>
    <col min="17" max="17" width="41" style="15" customWidth="1"/>
    <col min="18" max="16384" width="9.140625" style="15"/>
  </cols>
  <sheetData>
    <row r="1" spans="1:16" ht="15.75" x14ac:dyDescent="0.25">
      <c r="A1" s="39" t="s">
        <v>71</v>
      </c>
      <c r="I1" s="41" t="s">
        <v>72</v>
      </c>
      <c r="J1" s="42" t="s">
        <v>73</v>
      </c>
    </row>
    <row r="2" spans="1:16" x14ac:dyDescent="0.2">
      <c r="I2" s="43" t="s">
        <v>74</v>
      </c>
      <c r="J2" s="44" t="s">
        <v>75</v>
      </c>
    </row>
    <row r="3" spans="1:16" x14ac:dyDescent="0.2">
      <c r="A3" s="45" t="s">
        <v>76</v>
      </c>
      <c r="I3" s="43" t="s">
        <v>77</v>
      </c>
      <c r="J3" s="44" t="s">
        <v>78</v>
      </c>
    </row>
    <row r="4" spans="1:16" x14ac:dyDescent="0.2">
      <c r="I4" s="43" t="s">
        <v>79</v>
      </c>
      <c r="J4" s="44" t="s">
        <v>78</v>
      </c>
    </row>
    <row r="5" spans="1:16" ht="13.5" thickBot="1" x14ac:dyDescent="0.25">
      <c r="I5" s="46" t="s">
        <v>80</v>
      </c>
      <c r="J5" s="47" t="s">
        <v>81</v>
      </c>
    </row>
    <row r="10" spans="1:16" ht="13.5" thickBot="1" x14ac:dyDescent="0.25"/>
    <row r="11" spans="1:16" ht="12.75" customHeight="1" thickBot="1" x14ac:dyDescent="0.25">
      <c r="A11" s="40" t="str">
        <f t="shared" ref="A11:A42" si="0">P11</f>
        <v> SA 18.62 </v>
      </c>
      <c r="B11" s="48" t="str">
        <f t="shared" ref="B11:B42" si="1">IF(H11=INT(H11),"I","II")</f>
        <v>II</v>
      </c>
      <c r="C11" s="40">
        <f t="shared" ref="C11:C42" si="2">1*G11</f>
        <v>40949.408199999998</v>
      </c>
      <c r="D11" s="15" t="str">
        <f t="shared" ref="D11:D42" si="3">VLOOKUP(F11,I$1:J$5,2,FALSE)</f>
        <v>vis</v>
      </c>
      <c r="E11" s="49">
        <f>VLOOKUP(C11,Active!C$21:E$968,3,FALSE)</f>
        <v>-221.43433194346437</v>
      </c>
      <c r="F11" s="48" t="s">
        <v>80</v>
      </c>
      <c r="G11" s="15" t="str">
        <f t="shared" ref="G11:G42" si="4">MID(I11,3,LEN(I11)-3)</f>
        <v>40949.4082</v>
      </c>
      <c r="H11" s="40">
        <f t="shared" ref="H11:H42" si="5">1*K11</f>
        <v>-221.5</v>
      </c>
      <c r="I11" s="50" t="s">
        <v>378</v>
      </c>
      <c r="J11" s="51" t="s">
        <v>379</v>
      </c>
      <c r="K11" s="50">
        <v>-221.5</v>
      </c>
      <c r="L11" s="50" t="s">
        <v>380</v>
      </c>
      <c r="M11" s="51" t="s">
        <v>331</v>
      </c>
      <c r="N11" s="51" t="s">
        <v>332</v>
      </c>
      <c r="O11" s="52" t="s">
        <v>158</v>
      </c>
      <c r="P11" s="52" t="s">
        <v>337</v>
      </c>
    </row>
    <row r="12" spans="1:16" ht="12.75" customHeight="1" thickBot="1" x14ac:dyDescent="0.25">
      <c r="A12" s="40" t="str">
        <f t="shared" si="0"/>
        <v> SA 18.62 </v>
      </c>
      <c r="B12" s="48" t="str">
        <f t="shared" si="1"/>
        <v>I</v>
      </c>
      <c r="C12" s="40">
        <f t="shared" si="2"/>
        <v>40983.265599999999</v>
      </c>
      <c r="D12" s="15" t="str">
        <f t="shared" si="3"/>
        <v>vis</v>
      </c>
      <c r="E12" s="49">
        <f>VLOOKUP(C12,Active!C$21:E$968,3,FALSE)</f>
        <v>-211.98948657214248</v>
      </c>
      <c r="F12" s="48" t="s">
        <v>80</v>
      </c>
      <c r="G12" s="15" t="str">
        <f t="shared" si="4"/>
        <v>40983.2656</v>
      </c>
      <c r="H12" s="40">
        <f t="shared" si="5"/>
        <v>-212</v>
      </c>
      <c r="I12" s="50" t="s">
        <v>381</v>
      </c>
      <c r="J12" s="51" t="s">
        <v>382</v>
      </c>
      <c r="K12" s="50">
        <v>-212</v>
      </c>
      <c r="L12" s="50" t="s">
        <v>383</v>
      </c>
      <c r="M12" s="51" t="s">
        <v>331</v>
      </c>
      <c r="N12" s="51" t="s">
        <v>332</v>
      </c>
      <c r="O12" s="52" t="s">
        <v>158</v>
      </c>
      <c r="P12" s="52" t="s">
        <v>337</v>
      </c>
    </row>
    <row r="13" spans="1:16" ht="12.75" customHeight="1" thickBot="1" x14ac:dyDescent="0.25">
      <c r="A13" s="40" t="str">
        <f t="shared" si="0"/>
        <v> SA 18.62 </v>
      </c>
      <c r="B13" s="48" t="str">
        <f t="shared" si="1"/>
        <v>II</v>
      </c>
      <c r="C13" s="40">
        <f t="shared" si="2"/>
        <v>40985.250599999999</v>
      </c>
      <c r="D13" s="15" t="str">
        <f t="shared" si="3"/>
        <v>vis</v>
      </c>
      <c r="E13" s="49">
        <f>VLOOKUP(C13,Active!C$21:E$968,3,FALSE)</f>
        <v>-211.43575184761906</v>
      </c>
      <c r="F13" s="48" t="s">
        <v>80</v>
      </c>
      <c r="G13" s="15" t="str">
        <f t="shared" si="4"/>
        <v>40985.2506</v>
      </c>
      <c r="H13" s="40">
        <f t="shared" si="5"/>
        <v>-211.5</v>
      </c>
      <c r="I13" s="50" t="s">
        <v>384</v>
      </c>
      <c r="J13" s="51" t="s">
        <v>385</v>
      </c>
      <c r="K13" s="50">
        <v>-211.5</v>
      </c>
      <c r="L13" s="50" t="s">
        <v>386</v>
      </c>
      <c r="M13" s="51" t="s">
        <v>331</v>
      </c>
      <c r="N13" s="51" t="s">
        <v>332</v>
      </c>
      <c r="O13" s="52" t="s">
        <v>158</v>
      </c>
      <c r="P13" s="52" t="s">
        <v>337</v>
      </c>
    </row>
    <row r="14" spans="1:16" ht="12.75" customHeight="1" thickBot="1" x14ac:dyDescent="0.25">
      <c r="A14" s="40" t="str">
        <f t="shared" si="0"/>
        <v> SA 18.62 </v>
      </c>
      <c r="B14" s="48" t="str">
        <f t="shared" si="1"/>
        <v>II</v>
      </c>
      <c r="C14" s="40">
        <f t="shared" si="2"/>
        <v>41003.176700000004</v>
      </c>
      <c r="D14" s="15" t="str">
        <f t="shared" si="3"/>
        <v>vis</v>
      </c>
      <c r="E14" s="49">
        <f>VLOOKUP(C14,Active!C$21:E$968,3,FALSE)</f>
        <v>-206.43509489785654</v>
      </c>
      <c r="F14" s="48" t="s">
        <v>80</v>
      </c>
      <c r="G14" s="15" t="str">
        <f t="shared" si="4"/>
        <v>41003.1767</v>
      </c>
      <c r="H14" s="40">
        <f t="shared" si="5"/>
        <v>-206.5</v>
      </c>
      <c r="I14" s="50" t="s">
        <v>392</v>
      </c>
      <c r="J14" s="51" t="s">
        <v>393</v>
      </c>
      <c r="K14" s="50">
        <v>-206.5</v>
      </c>
      <c r="L14" s="50" t="s">
        <v>394</v>
      </c>
      <c r="M14" s="51" t="s">
        <v>331</v>
      </c>
      <c r="N14" s="51" t="s">
        <v>332</v>
      </c>
      <c r="O14" s="52" t="s">
        <v>158</v>
      </c>
      <c r="P14" s="52" t="s">
        <v>337</v>
      </c>
    </row>
    <row r="15" spans="1:16" ht="12.75" customHeight="1" thickBot="1" x14ac:dyDescent="0.25">
      <c r="A15" s="40" t="str">
        <f t="shared" si="0"/>
        <v> AVSJ 5.88 </v>
      </c>
      <c r="B15" s="48" t="str">
        <f t="shared" si="1"/>
        <v>I</v>
      </c>
      <c r="C15" s="40">
        <f t="shared" si="2"/>
        <v>41696.620999999999</v>
      </c>
      <c r="D15" s="15" t="str">
        <f t="shared" si="3"/>
        <v>vis</v>
      </c>
      <c r="E15" s="49">
        <f>VLOOKUP(C15,Active!C$21:E$968,3,FALSE)</f>
        <v>-12.992178810845843</v>
      </c>
      <c r="F15" s="48" t="s">
        <v>80</v>
      </c>
      <c r="G15" s="15" t="str">
        <f t="shared" si="4"/>
        <v>41696.621</v>
      </c>
      <c r="H15" s="40">
        <f t="shared" si="5"/>
        <v>-13</v>
      </c>
      <c r="I15" s="50" t="s">
        <v>405</v>
      </c>
      <c r="J15" s="51" t="s">
        <v>406</v>
      </c>
      <c r="K15" s="50">
        <v>-13</v>
      </c>
      <c r="L15" s="50" t="s">
        <v>407</v>
      </c>
      <c r="M15" s="51" t="s">
        <v>97</v>
      </c>
      <c r="N15" s="51"/>
      <c r="O15" s="52" t="s">
        <v>408</v>
      </c>
      <c r="P15" s="52" t="s">
        <v>409</v>
      </c>
    </row>
    <row r="16" spans="1:16" ht="12.75" customHeight="1" thickBot="1" x14ac:dyDescent="0.25">
      <c r="A16" s="40" t="str">
        <f t="shared" si="0"/>
        <v> BBS 7 </v>
      </c>
      <c r="B16" s="48" t="str">
        <f t="shared" si="1"/>
        <v>II</v>
      </c>
      <c r="C16" s="40">
        <f t="shared" si="2"/>
        <v>41709.319000000003</v>
      </c>
      <c r="D16" s="15" t="str">
        <f t="shared" si="3"/>
        <v>vis</v>
      </c>
      <c r="E16" s="49">
        <f>VLOOKUP(C16,Active!C$21:E$968,3,FALSE)</f>
        <v>-9.4499503312496547</v>
      </c>
      <c r="F16" s="48" t="s">
        <v>80</v>
      </c>
      <c r="G16" s="15" t="str">
        <f t="shared" si="4"/>
        <v>41709.319</v>
      </c>
      <c r="H16" s="40">
        <f t="shared" si="5"/>
        <v>-9.5</v>
      </c>
      <c r="I16" s="50" t="s">
        <v>410</v>
      </c>
      <c r="J16" s="51" t="s">
        <v>411</v>
      </c>
      <c r="K16" s="50">
        <v>-9.5</v>
      </c>
      <c r="L16" s="50" t="s">
        <v>412</v>
      </c>
      <c r="M16" s="51" t="s">
        <v>97</v>
      </c>
      <c r="N16" s="51"/>
      <c r="O16" s="52" t="s">
        <v>413</v>
      </c>
      <c r="P16" s="52" t="s">
        <v>414</v>
      </c>
    </row>
    <row r="17" spans="1:16" ht="12.75" customHeight="1" thickBot="1" x14ac:dyDescent="0.25">
      <c r="A17" s="40" t="str">
        <f t="shared" si="0"/>
        <v> AVSJ 5.88 </v>
      </c>
      <c r="B17" s="48" t="str">
        <f t="shared" si="1"/>
        <v>II</v>
      </c>
      <c r="C17" s="40">
        <f t="shared" si="2"/>
        <v>41741.574999999997</v>
      </c>
      <c r="D17" s="15" t="str">
        <f t="shared" si="3"/>
        <v>vis</v>
      </c>
      <c r="E17" s="49">
        <f>VLOOKUP(C17,Active!C$21:E$968,3,FALSE)</f>
        <v>-0.45183079763825085</v>
      </c>
      <c r="F17" s="48" t="s">
        <v>80</v>
      </c>
      <c r="G17" s="15" t="str">
        <f t="shared" si="4"/>
        <v>41741.575</v>
      </c>
      <c r="H17" s="40">
        <f t="shared" si="5"/>
        <v>-0.5</v>
      </c>
      <c r="I17" s="50" t="s">
        <v>415</v>
      </c>
      <c r="J17" s="51" t="s">
        <v>416</v>
      </c>
      <c r="K17" s="50">
        <v>-0.5</v>
      </c>
      <c r="L17" s="50" t="s">
        <v>417</v>
      </c>
      <c r="M17" s="51" t="s">
        <v>97</v>
      </c>
      <c r="N17" s="51"/>
      <c r="O17" s="52" t="s">
        <v>390</v>
      </c>
      <c r="P17" s="52" t="s">
        <v>409</v>
      </c>
    </row>
    <row r="18" spans="1:16" ht="12.75" customHeight="1" thickBot="1" x14ac:dyDescent="0.25">
      <c r="A18" s="40" t="str">
        <f t="shared" si="0"/>
        <v> BBS 13 </v>
      </c>
      <c r="B18" s="48" t="str">
        <f t="shared" si="1"/>
        <v>II</v>
      </c>
      <c r="C18" s="40">
        <f t="shared" si="2"/>
        <v>42071.368999999999</v>
      </c>
      <c r="D18" s="15" t="str">
        <f t="shared" si="3"/>
        <v>vis</v>
      </c>
      <c r="E18" s="49">
        <f>VLOOKUP(C18,Active!C$21:E$968,3,FALSE)</f>
        <v>91.547357987964787</v>
      </c>
      <c r="F18" s="48" t="s">
        <v>80</v>
      </c>
      <c r="G18" s="15" t="str">
        <f t="shared" si="4"/>
        <v>42071.369</v>
      </c>
      <c r="H18" s="40">
        <f t="shared" si="5"/>
        <v>91.5</v>
      </c>
      <c r="I18" s="50" t="s">
        <v>418</v>
      </c>
      <c r="J18" s="51" t="s">
        <v>419</v>
      </c>
      <c r="K18" s="50">
        <v>91.5</v>
      </c>
      <c r="L18" s="50" t="s">
        <v>420</v>
      </c>
      <c r="M18" s="51" t="s">
        <v>97</v>
      </c>
      <c r="N18" s="51"/>
      <c r="O18" s="52" t="s">
        <v>421</v>
      </c>
      <c r="P18" s="52" t="s">
        <v>422</v>
      </c>
    </row>
    <row r="19" spans="1:16" ht="12.75" customHeight="1" thickBot="1" x14ac:dyDescent="0.25">
      <c r="A19" s="40" t="str">
        <f t="shared" si="0"/>
        <v> BBS 14 </v>
      </c>
      <c r="B19" s="48" t="str">
        <f t="shared" si="1"/>
        <v>II</v>
      </c>
      <c r="C19" s="40">
        <f t="shared" si="2"/>
        <v>42089.281999999999</v>
      </c>
      <c r="D19" s="15" t="str">
        <f t="shared" si="3"/>
        <v>vis</v>
      </c>
      <c r="E19" s="49">
        <f>VLOOKUP(C19,Active!C$21:E$968,3,FALSE)</f>
        <v>96.544360567503958</v>
      </c>
      <c r="F19" s="48" t="s">
        <v>80</v>
      </c>
      <c r="G19" s="15" t="str">
        <f t="shared" si="4"/>
        <v>42089.282</v>
      </c>
      <c r="H19" s="40">
        <f t="shared" si="5"/>
        <v>96.5</v>
      </c>
      <c r="I19" s="50" t="s">
        <v>423</v>
      </c>
      <c r="J19" s="51" t="s">
        <v>424</v>
      </c>
      <c r="K19" s="50">
        <v>96.5</v>
      </c>
      <c r="L19" s="50" t="s">
        <v>425</v>
      </c>
      <c r="M19" s="51" t="s">
        <v>97</v>
      </c>
      <c r="N19" s="51"/>
      <c r="O19" s="52" t="s">
        <v>421</v>
      </c>
      <c r="P19" s="52" t="s">
        <v>426</v>
      </c>
    </row>
    <row r="20" spans="1:16" ht="12.75" customHeight="1" thickBot="1" x14ac:dyDescent="0.25">
      <c r="A20" s="40" t="str">
        <f t="shared" si="0"/>
        <v> AVSJ 6.30 </v>
      </c>
      <c r="B20" s="48" t="str">
        <f t="shared" si="1"/>
        <v>I</v>
      </c>
      <c r="C20" s="40">
        <f t="shared" si="2"/>
        <v>42119.608999999997</v>
      </c>
      <c r="D20" s="15" t="str">
        <f t="shared" si="3"/>
        <v>vis</v>
      </c>
      <c r="E20" s="49">
        <f>VLOOKUP(C20,Active!C$21:E$968,3,FALSE)</f>
        <v>105.00436711189451</v>
      </c>
      <c r="F20" s="48" t="s">
        <v>80</v>
      </c>
      <c r="G20" s="15" t="str">
        <f t="shared" si="4"/>
        <v>42119.609</v>
      </c>
      <c r="H20" s="40">
        <f t="shared" si="5"/>
        <v>105</v>
      </c>
      <c r="I20" s="50" t="s">
        <v>427</v>
      </c>
      <c r="J20" s="51" t="s">
        <v>428</v>
      </c>
      <c r="K20" s="50">
        <v>105</v>
      </c>
      <c r="L20" s="50" t="s">
        <v>429</v>
      </c>
      <c r="M20" s="51" t="s">
        <v>97</v>
      </c>
      <c r="N20" s="51"/>
      <c r="O20" s="52" t="s">
        <v>390</v>
      </c>
      <c r="P20" s="52" t="s">
        <v>430</v>
      </c>
    </row>
    <row r="21" spans="1:16" ht="12.75" customHeight="1" thickBot="1" x14ac:dyDescent="0.25">
      <c r="A21" s="40" t="str">
        <f t="shared" si="0"/>
        <v> AVSJ 6.30 </v>
      </c>
      <c r="B21" s="48" t="str">
        <f t="shared" si="1"/>
        <v>II</v>
      </c>
      <c r="C21" s="40">
        <f t="shared" si="2"/>
        <v>42121.544999999998</v>
      </c>
      <c r="D21" s="15" t="str">
        <f t="shared" si="3"/>
        <v>vis</v>
      </c>
      <c r="E21" s="49">
        <f>VLOOKUP(C21,Active!C$21:E$968,3,FALSE)</f>
        <v>105.54443281802945</v>
      </c>
      <c r="F21" s="48" t="s">
        <v>80</v>
      </c>
      <c r="G21" s="15" t="str">
        <f t="shared" si="4"/>
        <v>42121.545</v>
      </c>
      <c r="H21" s="40">
        <f t="shared" si="5"/>
        <v>105.5</v>
      </c>
      <c r="I21" s="50" t="s">
        <v>431</v>
      </c>
      <c r="J21" s="51" t="s">
        <v>432</v>
      </c>
      <c r="K21" s="50">
        <v>105.5</v>
      </c>
      <c r="L21" s="50" t="s">
        <v>433</v>
      </c>
      <c r="M21" s="51" t="s">
        <v>97</v>
      </c>
      <c r="N21" s="51"/>
      <c r="O21" s="52" t="s">
        <v>390</v>
      </c>
      <c r="P21" s="52" t="s">
        <v>430</v>
      </c>
    </row>
    <row r="22" spans="1:16" ht="12.75" customHeight="1" thickBot="1" x14ac:dyDescent="0.25">
      <c r="A22" s="40" t="str">
        <f t="shared" si="0"/>
        <v> BBS 14 </v>
      </c>
      <c r="B22" s="48" t="str">
        <f t="shared" si="1"/>
        <v>II</v>
      </c>
      <c r="C22" s="40">
        <f t="shared" si="2"/>
        <v>42132.31</v>
      </c>
      <c r="D22" s="15" t="str">
        <f t="shared" si="3"/>
        <v>vis</v>
      </c>
      <c r="E22" s="49">
        <f>VLOOKUP(C22,Active!C$21:E$968,3,FALSE)</f>
        <v>108.54743247016671</v>
      </c>
      <c r="F22" s="48" t="s">
        <v>80</v>
      </c>
      <c r="G22" s="15" t="str">
        <f t="shared" si="4"/>
        <v>42132.310</v>
      </c>
      <c r="H22" s="40">
        <f t="shared" si="5"/>
        <v>108.5</v>
      </c>
      <c r="I22" s="50" t="s">
        <v>434</v>
      </c>
      <c r="J22" s="51" t="s">
        <v>435</v>
      </c>
      <c r="K22" s="50">
        <v>108.5</v>
      </c>
      <c r="L22" s="50" t="s">
        <v>420</v>
      </c>
      <c r="M22" s="51" t="s">
        <v>97</v>
      </c>
      <c r="N22" s="51"/>
      <c r="O22" s="52" t="s">
        <v>421</v>
      </c>
      <c r="P22" s="52" t="s">
        <v>426</v>
      </c>
    </row>
    <row r="23" spans="1:16" ht="12.75" customHeight="1" thickBot="1" x14ac:dyDescent="0.25">
      <c r="A23" s="40" t="str">
        <f t="shared" si="0"/>
        <v> AVSJ 7.37 </v>
      </c>
      <c r="B23" s="48" t="str">
        <f t="shared" si="1"/>
        <v>II</v>
      </c>
      <c r="C23" s="40">
        <f t="shared" si="2"/>
        <v>42411.892</v>
      </c>
      <c r="D23" s="15" t="str">
        <f t="shared" si="3"/>
        <v>vis</v>
      </c>
      <c r="E23" s="49">
        <f>VLOOKUP(C23,Active!C$21:E$968,3,FALSE)</f>
        <v>186.53950388158273</v>
      </c>
      <c r="F23" s="48" t="s">
        <v>80</v>
      </c>
      <c r="G23" s="15" t="str">
        <f t="shared" si="4"/>
        <v>42411.892</v>
      </c>
      <c r="H23" s="40">
        <f t="shared" si="5"/>
        <v>186.5</v>
      </c>
      <c r="I23" s="50" t="s">
        <v>436</v>
      </c>
      <c r="J23" s="51" t="s">
        <v>437</v>
      </c>
      <c r="K23" s="50">
        <v>186.5</v>
      </c>
      <c r="L23" s="50" t="s">
        <v>438</v>
      </c>
      <c r="M23" s="51" t="s">
        <v>97</v>
      </c>
      <c r="N23" s="51"/>
      <c r="O23" s="52" t="s">
        <v>390</v>
      </c>
      <c r="P23" s="52" t="s">
        <v>439</v>
      </c>
    </row>
    <row r="24" spans="1:16" ht="12.75" customHeight="1" thickBot="1" x14ac:dyDescent="0.25">
      <c r="A24" s="40" t="str">
        <f t="shared" si="0"/>
        <v> AVSJ 7.37 </v>
      </c>
      <c r="B24" s="48" t="str">
        <f t="shared" si="1"/>
        <v>I</v>
      </c>
      <c r="C24" s="40">
        <f t="shared" si="2"/>
        <v>42463.756000000001</v>
      </c>
      <c r="D24" s="15" t="str">
        <f t="shared" si="3"/>
        <v>vis</v>
      </c>
      <c r="E24" s="49">
        <f>VLOOKUP(C24,Active!C$21:E$968,3,FALSE)</f>
        <v>201.00746244716191</v>
      </c>
      <c r="F24" s="48" t="s">
        <v>80</v>
      </c>
      <c r="G24" s="15" t="str">
        <f t="shared" si="4"/>
        <v>42463.756</v>
      </c>
      <c r="H24" s="40">
        <f t="shared" si="5"/>
        <v>201</v>
      </c>
      <c r="I24" s="50" t="s">
        <v>448</v>
      </c>
      <c r="J24" s="51" t="s">
        <v>449</v>
      </c>
      <c r="K24" s="50">
        <v>201</v>
      </c>
      <c r="L24" s="50" t="s">
        <v>450</v>
      </c>
      <c r="M24" s="51" t="s">
        <v>97</v>
      </c>
      <c r="N24" s="51"/>
      <c r="O24" s="52" t="s">
        <v>451</v>
      </c>
      <c r="P24" s="52" t="s">
        <v>439</v>
      </c>
    </row>
    <row r="25" spans="1:16" ht="12.75" customHeight="1" thickBot="1" x14ac:dyDescent="0.25">
      <c r="A25" s="40" t="str">
        <f t="shared" si="0"/>
        <v>BAVM 28 </v>
      </c>
      <c r="B25" s="48" t="str">
        <f t="shared" si="1"/>
        <v>II</v>
      </c>
      <c r="C25" s="40">
        <f t="shared" si="2"/>
        <v>42494.326999999997</v>
      </c>
      <c r="D25" s="15" t="str">
        <f t="shared" si="3"/>
        <v>vis</v>
      </c>
      <c r="E25" s="49">
        <f>VLOOKUP(C25,Active!C$21:E$968,3,FALSE)</f>
        <v>209.53553512393685</v>
      </c>
      <c r="F25" s="48" t="s">
        <v>80</v>
      </c>
      <c r="G25" s="15" t="str">
        <f t="shared" si="4"/>
        <v>42494.327</v>
      </c>
      <c r="H25" s="40">
        <f t="shared" si="5"/>
        <v>209.5</v>
      </c>
      <c r="I25" s="50" t="s">
        <v>452</v>
      </c>
      <c r="J25" s="51" t="s">
        <v>453</v>
      </c>
      <c r="K25" s="50">
        <v>209.5</v>
      </c>
      <c r="L25" s="50" t="s">
        <v>454</v>
      </c>
      <c r="M25" s="51" t="s">
        <v>97</v>
      </c>
      <c r="N25" s="51"/>
      <c r="O25" s="52" t="s">
        <v>455</v>
      </c>
      <c r="P25" s="53" t="s">
        <v>456</v>
      </c>
    </row>
    <row r="26" spans="1:16" ht="12.75" customHeight="1" thickBot="1" x14ac:dyDescent="0.25">
      <c r="A26" s="40" t="str">
        <f t="shared" si="0"/>
        <v>IBVS 1502 </v>
      </c>
      <c r="B26" s="48" t="str">
        <f t="shared" si="1"/>
        <v>II</v>
      </c>
      <c r="C26" s="40">
        <f t="shared" si="2"/>
        <v>43225.587</v>
      </c>
      <c r="D26" s="15" t="str">
        <f t="shared" si="3"/>
        <v>vis</v>
      </c>
      <c r="E26" s="49">
        <f>VLOOKUP(C26,Active!C$21:E$968,3,FALSE)</f>
        <v>413.5275022044778</v>
      </c>
      <c r="F26" s="48" t="s">
        <v>80</v>
      </c>
      <c r="G26" s="15" t="str">
        <f t="shared" si="4"/>
        <v>43225.587</v>
      </c>
      <c r="H26" s="40">
        <f t="shared" si="5"/>
        <v>413.5</v>
      </c>
      <c r="I26" s="50" t="s">
        <v>468</v>
      </c>
      <c r="J26" s="51" t="s">
        <v>469</v>
      </c>
      <c r="K26" s="50">
        <v>413.5</v>
      </c>
      <c r="L26" s="50" t="s">
        <v>470</v>
      </c>
      <c r="M26" s="51" t="s">
        <v>97</v>
      </c>
      <c r="N26" s="51"/>
      <c r="O26" s="52" t="s">
        <v>471</v>
      </c>
      <c r="P26" s="53" t="s">
        <v>472</v>
      </c>
    </row>
    <row r="27" spans="1:16" ht="12.75" customHeight="1" thickBot="1" x14ac:dyDescent="0.25">
      <c r="A27" s="40" t="str">
        <f t="shared" si="0"/>
        <v>IBVS 2415 </v>
      </c>
      <c r="B27" s="48" t="str">
        <f t="shared" si="1"/>
        <v>I</v>
      </c>
      <c r="C27" s="40">
        <f t="shared" si="2"/>
        <v>44528.544000000002</v>
      </c>
      <c r="D27" s="15" t="str">
        <f t="shared" si="3"/>
        <v>vis</v>
      </c>
      <c r="E27" s="49">
        <f>VLOOKUP(C27,Active!C$21:E$968,3,FALSE)</f>
        <v>776.99981226021725</v>
      </c>
      <c r="F27" s="48" t="s">
        <v>80</v>
      </c>
      <c r="G27" s="15" t="str">
        <f t="shared" si="4"/>
        <v>44528.544</v>
      </c>
      <c r="H27" s="40">
        <f t="shared" si="5"/>
        <v>777</v>
      </c>
      <c r="I27" s="50" t="s">
        <v>483</v>
      </c>
      <c r="J27" s="51" t="s">
        <v>484</v>
      </c>
      <c r="K27" s="50">
        <v>777</v>
      </c>
      <c r="L27" s="50" t="s">
        <v>485</v>
      </c>
      <c r="M27" s="51" t="s">
        <v>331</v>
      </c>
      <c r="N27" s="51" t="s">
        <v>332</v>
      </c>
      <c r="O27" s="52" t="s">
        <v>158</v>
      </c>
      <c r="P27" s="53" t="s">
        <v>486</v>
      </c>
    </row>
    <row r="28" spans="1:16" ht="12.75" customHeight="1" thickBot="1" x14ac:dyDescent="0.25">
      <c r="A28" s="40" t="str">
        <f t="shared" si="0"/>
        <v> MVS 9.81 </v>
      </c>
      <c r="B28" s="48" t="str">
        <f t="shared" si="1"/>
        <v>II</v>
      </c>
      <c r="C28" s="40">
        <f t="shared" si="2"/>
        <v>44544.724000000002</v>
      </c>
      <c r="D28" s="15" t="str">
        <f t="shared" si="3"/>
        <v>vis</v>
      </c>
      <c r="E28" s="49">
        <f>VLOOKUP(C28,Active!C$21:E$968,3,FALSE)</f>
        <v>781.51337792408947</v>
      </c>
      <c r="F28" s="48" t="s">
        <v>80</v>
      </c>
      <c r="G28" s="15" t="str">
        <f t="shared" si="4"/>
        <v>44544.724</v>
      </c>
      <c r="H28" s="40">
        <f t="shared" si="5"/>
        <v>781.5</v>
      </c>
      <c r="I28" s="50" t="s">
        <v>487</v>
      </c>
      <c r="J28" s="51" t="s">
        <v>488</v>
      </c>
      <c r="K28" s="50">
        <v>781.5</v>
      </c>
      <c r="L28" s="50" t="s">
        <v>489</v>
      </c>
      <c r="M28" s="51" t="s">
        <v>97</v>
      </c>
      <c r="N28" s="51"/>
      <c r="O28" s="52" t="s">
        <v>490</v>
      </c>
      <c r="P28" s="52" t="s">
        <v>491</v>
      </c>
    </row>
    <row r="29" spans="1:16" ht="12.75" customHeight="1" thickBot="1" x14ac:dyDescent="0.25">
      <c r="A29" s="40" t="str">
        <f t="shared" si="0"/>
        <v>IBVS 2415 </v>
      </c>
      <c r="B29" s="48" t="str">
        <f t="shared" si="1"/>
        <v>I</v>
      </c>
      <c r="C29" s="40">
        <f t="shared" si="2"/>
        <v>45288.511700000003</v>
      </c>
      <c r="D29" s="15" t="str">
        <f t="shared" si="3"/>
        <v>vis</v>
      </c>
      <c r="E29" s="49">
        <f>VLOOKUP(C29,Active!C$21:E$968,3,FALSE)</f>
        <v>989.00006667133539</v>
      </c>
      <c r="F29" s="48" t="s">
        <v>80</v>
      </c>
      <c r="G29" s="15" t="str">
        <f t="shared" si="4"/>
        <v>45288.5117</v>
      </c>
      <c r="H29" s="40">
        <f t="shared" si="5"/>
        <v>989</v>
      </c>
      <c r="I29" s="50" t="s">
        <v>498</v>
      </c>
      <c r="J29" s="51" t="s">
        <v>499</v>
      </c>
      <c r="K29" s="50">
        <v>989</v>
      </c>
      <c r="L29" s="50" t="s">
        <v>500</v>
      </c>
      <c r="M29" s="51" t="s">
        <v>331</v>
      </c>
      <c r="N29" s="51" t="s">
        <v>332</v>
      </c>
      <c r="O29" s="52" t="s">
        <v>158</v>
      </c>
      <c r="P29" s="53" t="s">
        <v>486</v>
      </c>
    </row>
    <row r="30" spans="1:16" ht="12.75" customHeight="1" thickBot="1" x14ac:dyDescent="0.25">
      <c r="A30" s="40" t="str">
        <f t="shared" si="0"/>
        <v>IBVS 2415 </v>
      </c>
      <c r="B30" s="48" t="str">
        <f t="shared" si="1"/>
        <v>II</v>
      </c>
      <c r="C30" s="40">
        <f t="shared" si="2"/>
        <v>45376.326000000001</v>
      </c>
      <c r="D30" s="15" t="str">
        <f t="shared" si="3"/>
        <v>vis</v>
      </c>
      <c r="E30" s="49">
        <f>VLOOKUP(C30,Active!C$21:E$968,3,FALSE)</f>
        <v>1013.4967050691697</v>
      </c>
      <c r="F30" s="48" t="s">
        <v>80</v>
      </c>
      <c r="G30" s="15" t="str">
        <f t="shared" si="4"/>
        <v>45376.326</v>
      </c>
      <c r="H30" s="40">
        <f t="shared" si="5"/>
        <v>1013.5</v>
      </c>
      <c r="I30" s="50" t="s">
        <v>501</v>
      </c>
      <c r="J30" s="51" t="s">
        <v>502</v>
      </c>
      <c r="K30" s="50">
        <v>1013.5</v>
      </c>
      <c r="L30" s="50" t="s">
        <v>108</v>
      </c>
      <c r="M30" s="51" t="s">
        <v>331</v>
      </c>
      <c r="N30" s="51" t="s">
        <v>332</v>
      </c>
      <c r="O30" s="52" t="s">
        <v>158</v>
      </c>
      <c r="P30" s="53" t="s">
        <v>486</v>
      </c>
    </row>
    <row r="31" spans="1:16" ht="12.75" customHeight="1" thickBot="1" x14ac:dyDescent="0.25">
      <c r="A31" s="40" t="str">
        <f t="shared" si="0"/>
        <v> MN 216.911 </v>
      </c>
      <c r="B31" s="48" t="str">
        <f t="shared" si="1"/>
        <v>I</v>
      </c>
      <c r="C31" s="40">
        <f t="shared" si="2"/>
        <v>45625.475200000001</v>
      </c>
      <c r="D31" s="15" t="str">
        <f t="shared" si="3"/>
        <v>vis</v>
      </c>
      <c r="E31" s="49">
        <f>VLOOKUP(C31,Active!C$21:E$968,3,FALSE)</f>
        <v>1082.9992560148564</v>
      </c>
      <c r="F31" s="48" t="s">
        <v>80</v>
      </c>
      <c r="G31" s="15" t="str">
        <f t="shared" si="4"/>
        <v>45625.4752</v>
      </c>
      <c r="H31" s="40">
        <f t="shared" si="5"/>
        <v>1083</v>
      </c>
      <c r="I31" s="50" t="s">
        <v>503</v>
      </c>
      <c r="J31" s="51" t="s">
        <v>504</v>
      </c>
      <c r="K31" s="50">
        <v>1083</v>
      </c>
      <c r="L31" s="50" t="s">
        <v>505</v>
      </c>
      <c r="M31" s="51" t="s">
        <v>331</v>
      </c>
      <c r="N31" s="51" t="s">
        <v>332</v>
      </c>
      <c r="O31" s="52" t="s">
        <v>506</v>
      </c>
      <c r="P31" s="52" t="s">
        <v>327</v>
      </c>
    </row>
    <row r="32" spans="1:16" ht="12.75" customHeight="1" thickBot="1" x14ac:dyDescent="0.25">
      <c r="A32" s="40" t="str">
        <f t="shared" si="0"/>
        <v> MN 216.911 </v>
      </c>
      <c r="B32" s="48" t="str">
        <f t="shared" si="1"/>
        <v>II</v>
      </c>
      <c r="C32" s="40">
        <f t="shared" si="2"/>
        <v>45659.506000000001</v>
      </c>
      <c r="D32" s="15" t="str">
        <f t="shared" si="3"/>
        <v>vis</v>
      </c>
      <c r="E32" s="49">
        <f>VLOOKUP(C32,Active!C$21:E$968,3,FALSE)</f>
        <v>1092.4924729737008</v>
      </c>
      <c r="F32" s="48" t="s">
        <v>80</v>
      </c>
      <c r="G32" s="15" t="str">
        <f t="shared" si="4"/>
        <v>45659.506</v>
      </c>
      <c r="H32" s="40">
        <f t="shared" si="5"/>
        <v>1092.5</v>
      </c>
      <c r="I32" s="50" t="s">
        <v>507</v>
      </c>
      <c r="J32" s="51" t="s">
        <v>508</v>
      </c>
      <c r="K32" s="50">
        <v>1092.5</v>
      </c>
      <c r="L32" s="50" t="s">
        <v>509</v>
      </c>
      <c r="M32" s="51" t="s">
        <v>331</v>
      </c>
      <c r="N32" s="51" t="s">
        <v>332</v>
      </c>
      <c r="O32" s="52" t="s">
        <v>506</v>
      </c>
      <c r="P32" s="52" t="s">
        <v>327</v>
      </c>
    </row>
    <row r="33" spans="1:16" ht="12.75" customHeight="1" thickBot="1" x14ac:dyDescent="0.25">
      <c r="A33" s="40" t="str">
        <f t="shared" si="0"/>
        <v> MN 216.911 </v>
      </c>
      <c r="B33" s="48" t="str">
        <f t="shared" si="1"/>
        <v>I</v>
      </c>
      <c r="C33" s="40">
        <f t="shared" si="2"/>
        <v>45722.263299999999</v>
      </c>
      <c r="D33" s="15" t="str">
        <f t="shared" si="3"/>
        <v>vis</v>
      </c>
      <c r="E33" s="49">
        <f>VLOOKUP(C33,Active!C$21:E$968,3,FALSE)</f>
        <v>1109.9992217028303</v>
      </c>
      <c r="F33" s="48" t="s">
        <v>80</v>
      </c>
      <c r="G33" s="15" t="str">
        <f t="shared" si="4"/>
        <v>45722.2633</v>
      </c>
      <c r="H33" s="40">
        <f t="shared" si="5"/>
        <v>1110</v>
      </c>
      <c r="I33" s="50" t="s">
        <v>510</v>
      </c>
      <c r="J33" s="51" t="s">
        <v>511</v>
      </c>
      <c r="K33" s="50">
        <v>1110</v>
      </c>
      <c r="L33" s="50" t="s">
        <v>512</v>
      </c>
      <c r="M33" s="51" t="s">
        <v>331</v>
      </c>
      <c r="N33" s="51" t="s">
        <v>332</v>
      </c>
      <c r="O33" s="52" t="s">
        <v>506</v>
      </c>
      <c r="P33" s="52" t="s">
        <v>327</v>
      </c>
    </row>
    <row r="34" spans="1:16" ht="12.75" customHeight="1" thickBot="1" x14ac:dyDescent="0.25">
      <c r="A34" s="40" t="str">
        <f t="shared" si="0"/>
        <v> MN 216.911 </v>
      </c>
      <c r="B34" s="48" t="str">
        <f t="shared" si="1"/>
        <v>II</v>
      </c>
      <c r="C34" s="40">
        <f t="shared" si="2"/>
        <v>45731.199999999997</v>
      </c>
      <c r="D34" s="15" t="str">
        <f t="shared" si="3"/>
        <v>vis</v>
      </c>
      <c r="E34" s="49">
        <f>VLOOKUP(C34,Active!C$21:E$968,3,FALSE)</f>
        <v>1112.4921995933319</v>
      </c>
      <c r="F34" s="48" t="s">
        <v>80</v>
      </c>
      <c r="G34" s="15" t="str">
        <f t="shared" si="4"/>
        <v>45731.200</v>
      </c>
      <c r="H34" s="40">
        <f t="shared" si="5"/>
        <v>1112.5</v>
      </c>
      <c r="I34" s="50" t="s">
        <v>513</v>
      </c>
      <c r="J34" s="51" t="s">
        <v>514</v>
      </c>
      <c r="K34" s="50">
        <v>1112.5</v>
      </c>
      <c r="L34" s="50" t="s">
        <v>515</v>
      </c>
      <c r="M34" s="51" t="s">
        <v>331</v>
      </c>
      <c r="N34" s="51" t="s">
        <v>332</v>
      </c>
      <c r="O34" s="52" t="s">
        <v>506</v>
      </c>
      <c r="P34" s="52" t="s">
        <v>327</v>
      </c>
    </row>
    <row r="35" spans="1:16" ht="12.75" customHeight="1" thickBot="1" x14ac:dyDescent="0.25">
      <c r="A35" s="40" t="str">
        <f t="shared" si="0"/>
        <v> BBS 76 </v>
      </c>
      <c r="B35" s="48" t="str">
        <f t="shared" si="1"/>
        <v>II</v>
      </c>
      <c r="C35" s="40">
        <f t="shared" si="2"/>
        <v>46118.315999999999</v>
      </c>
      <c r="D35" s="15" t="str">
        <f t="shared" si="3"/>
        <v>vis</v>
      </c>
      <c r="E35" s="49">
        <f>VLOOKUP(C35,Active!C$21:E$968,3,FALSE)</f>
        <v>1220.4819082172835</v>
      </c>
      <c r="F35" s="48" t="s">
        <v>80</v>
      </c>
      <c r="G35" s="15" t="str">
        <f t="shared" si="4"/>
        <v>46118.316</v>
      </c>
      <c r="H35" s="40">
        <f t="shared" si="5"/>
        <v>1220.5</v>
      </c>
      <c r="I35" s="50" t="s">
        <v>519</v>
      </c>
      <c r="J35" s="51" t="s">
        <v>520</v>
      </c>
      <c r="K35" s="50">
        <v>1220.5</v>
      </c>
      <c r="L35" s="50" t="s">
        <v>521</v>
      </c>
      <c r="M35" s="51" t="s">
        <v>331</v>
      </c>
      <c r="N35" s="51" t="s">
        <v>332</v>
      </c>
      <c r="O35" s="52" t="s">
        <v>421</v>
      </c>
      <c r="P35" s="52" t="s">
        <v>522</v>
      </c>
    </row>
    <row r="36" spans="1:16" ht="12.75" customHeight="1" thickBot="1" x14ac:dyDescent="0.25">
      <c r="A36" s="40" t="str">
        <f t="shared" si="0"/>
        <v> BBS 111 </v>
      </c>
      <c r="B36" s="48" t="str">
        <f t="shared" si="1"/>
        <v>I</v>
      </c>
      <c r="C36" s="40">
        <f t="shared" si="2"/>
        <v>50124.312100000003</v>
      </c>
      <c r="D36" s="15" t="str">
        <f t="shared" si="3"/>
        <v>vis</v>
      </c>
      <c r="E36" s="49">
        <f>VLOOKUP(C36,Active!C$21:E$968,3,FALSE)</f>
        <v>2337.9928134438433</v>
      </c>
      <c r="F36" s="48" t="s">
        <v>80</v>
      </c>
      <c r="G36" s="15" t="str">
        <f t="shared" si="4"/>
        <v>50124.3121</v>
      </c>
      <c r="H36" s="40">
        <f t="shared" si="5"/>
        <v>2338</v>
      </c>
      <c r="I36" s="50" t="s">
        <v>556</v>
      </c>
      <c r="J36" s="51" t="s">
        <v>557</v>
      </c>
      <c r="K36" s="50">
        <v>2338</v>
      </c>
      <c r="L36" s="50" t="s">
        <v>558</v>
      </c>
      <c r="M36" s="51" t="s">
        <v>331</v>
      </c>
      <c r="N36" s="51" t="s">
        <v>332</v>
      </c>
      <c r="O36" s="52" t="s">
        <v>421</v>
      </c>
      <c r="P36" s="52" t="s">
        <v>559</v>
      </c>
    </row>
    <row r="37" spans="1:16" ht="12.75" customHeight="1" thickBot="1" x14ac:dyDescent="0.25">
      <c r="A37" s="40" t="str">
        <f t="shared" si="0"/>
        <v>IBVS 5745 </v>
      </c>
      <c r="B37" s="48" t="str">
        <f t="shared" si="1"/>
        <v>I</v>
      </c>
      <c r="C37" s="40">
        <f t="shared" si="2"/>
        <v>50138.651700000002</v>
      </c>
      <c r="D37" s="15" t="str">
        <f t="shared" si="3"/>
        <v>vis</v>
      </c>
      <c r="E37" s="49">
        <f>VLOOKUP(C37,Active!C$21:E$968,3,FALSE)</f>
        <v>2341.9929819354165</v>
      </c>
      <c r="F37" s="48" t="s">
        <v>80</v>
      </c>
      <c r="G37" s="15" t="str">
        <f t="shared" si="4"/>
        <v>50138.6517</v>
      </c>
      <c r="H37" s="40">
        <f t="shared" si="5"/>
        <v>2342</v>
      </c>
      <c r="I37" s="50" t="s">
        <v>560</v>
      </c>
      <c r="J37" s="51" t="s">
        <v>561</v>
      </c>
      <c r="K37" s="50">
        <v>2342</v>
      </c>
      <c r="L37" s="50" t="s">
        <v>562</v>
      </c>
      <c r="M37" s="51" t="s">
        <v>331</v>
      </c>
      <c r="N37" s="51" t="s">
        <v>332</v>
      </c>
      <c r="O37" s="52" t="s">
        <v>563</v>
      </c>
      <c r="P37" s="53" t="s">
        <v>564</v>
      </c>
    </row>
    <row r="38" spans="1:16" ht="12.75" customHeight="1" thickBot="1" x14ac:dyDescent="0.25">
      <c r="A38" s="40" t="str">
        <f t="shared" si="0"/>
        <v>IBVS 4597 </v>
      </c>
      <c r="B38" s="48" t="str">
        <f t="shared" si="1"/>
        <v>I</v>
      </c>
      <c r="C38" s="40">
        <f t="shared" si="2"/>
        <v>50837.671399999999</v>
      </c>
      <c r="D38" s="15" t="str">
        <f t="shared" si="3"/>
        <v>vis</v>
      </c>
      <c r="E38" s="49">
        <f>VLOOKUP(C38,Active!C$21:E$968,3,FALSE)</f>
        <v>2536.9912091474184</v>
      </c>
      <c r="F38" s="48" t="s">
        <v>80</v>
      </c>
      <c r="G38" s="15" t="str">
        <f t="shared" si="4"/>
        <v>50837.6714</v>
      </c>
      <c r="H38" s="40">
        <f t="shared" si="5"/>
        <v>2537</v>
      </c>
      <c r="I38" s="50" t="s">
        <v>565</v>
      </c>
      <c r="J38" s="51" t="s">
        <v>566</v>
      </c>
      <c r="K38" s="50">
        <v>2537</v>
      </c>
      <c r="L38" s="50" t="s">
        <v>567</v>
      </c>
      <c r="M38" s="51" t="s">
        <v>331</v>
      </c>
      <c r="N38" s="51" t="s">
        <v>332</v>
      </c>
      <c r="O38" s="52" t="s">
        <v>568</v>
      </c>
      <c r="P38" s="53" t="s">
        <v>569</v>
      </c>
    </row>
    <row r="39" spans="1:16" ht="12.75" customHeight="1" thickBot="1" x14ac:dyDescent="0.25">
      <c r="A39" s="40" t="str">
        <f t="shared" si="0"/>
        <v> BBS 117 </v>
      </c>
      <c r="B39" s="48" t="str">
        <f t="shared" si="1"/>
        <v>I</v>
      </c>
      <c r="C39" s="40">
        <f t="shared" si="2"/>
        <v>50841.255700000002</v>
      </c>
      <c r="D39" s="15" t="str">
        <f t="shared" si="3"/>
        <v>vis</v>
      </c>
      <c r="E39" s="49">
        <f>VLOOKUP(C39,Active!C$21:E$968,3,FALSE)</f>
        <v>2537.9910838945771</v>
      </c>
      <c r="F39" s="48" t="s">
        <v>80</v>
      </c>
      <c r="G39" s="15" t="str">
        <f t="shared" si="4"/>
        <v>50841.2557</v>
      </c>
      <c r="H39" s="40">
        <f t="shared" si="5"/>
        <v>2538</v>
      </c>
      <c r="I39" s="50" t="s">
        <v>570</v>
      </c>
      <c r="J39" s="51" t="s">
        <v>571</v>
      </c>
      <c r="K39" s="50">
        <v>2538</v>
      </c>
      <c r="L39" s="50" t="s">
        <v>572</v>
      </c>
      <c r="M39" s="51" t="s">
        <v>331</v>
      </c>
      <c r="N39" s="51" t="s">
        <v>332</v>
      </c>
      <c r="O39" s="52" t="s">
        <v>421</v>
      </c>
      <c r="P39" s="52" t="s">
        <v>573</v>
      </c>
    </row>
    <row r="40" spans="1:16" ht="12.75" customHeight="1" thickBot="1" x14ac:dyDescent="0.25">
      <c r="A40" s="40" t="str">
        <f t="shared" si="0"/>
        <v>IBVS 5067 </v>
      </c>
      <c r="B40" s="48" t="str">
        <f t="shared" si="1"/>
        <v>I</v>
      </c>
      <c r="C40" s="40">
        <f t="shared" si="2"/>
        <v>51862.9</v>
      </c>
      <c r="D40" s="15" t="str">
        <f t="shared" si="3"/>
        <v>vis</v>
      </c>
      <c r="E40" s="49">
        <f>VLOOKUP(C40,Active!C$21:E$968,3,FALSE)</f>
        <v>2822.9885272302195</v>
      </c>
      <c r="F40" s="48" t="s">
        <v>80</v>
      </c>
      <c r="G40" s="15" t="str">
        <f t="shared" si="4"/>
        <v>51862.9000</v>
      </c>
      <c r="H40" s="40">
        <f t="shared" si="5"/>
        <v>2823</v>
      </c>
      <c r="I40" s="50" t="s">
        <v>585</v>
      </c>
      <c r="J40" s="51" t="s">
        <v>586</v>
      </c>
      <c r="K40" s="50">
        <v>2823</v>
      </c>
      <c r="L40" s="50" t="s">
        <v>587</v>
      </c>
      <c r="M40" s="51" t="s">
        <v>331</v>
      </c>
      <c r="N40" s="51" t="s">
        <v>332</v>
      </c>
      <c r="O40" s="52" t="s">
        <v>568</v>
      </c>
      <c r="P40" s="53" t="s">
        <v>588</v>
      </c>
    </row>
    <row r="41" spans="1:16" ht="12.75" customHeight="1" thickBot="1" x14ac:dyDescent="0.25">
      <c r="A41" s="40" t="str">
        <f t="shared" si="0"/>
        <v>JAAVSO 36(2);171 </v>
      </c>
      <c r="B41" s="48" t="str">
        <f t="shared" si="1"/>
        <v>II</v>
      </c>
      <c r="C41" s="40">
        <f t="shared" si="2"/>
        <v>54484.6855</v>
      </c>
      <c r="D41" s="15" t="str">
        <f t="shared" si="3"/>
        <v>vis</v>
      </c>
      <c r="E41" s="49">
        <f>VLOOKUP(C41,Active!C$21:E$968,3,FALSE)</f>
        <v>3554.3606539816315</v>
      </c>
      <c r="F41" s="48" t="s">
        <v>80</v>
      </c>
      <c r="G41" s="15" t="str">
        <f t="shared" si="4"/>
        <v>54484.6855</v>
      </c>
      <c r="H41" s="40">
        <f t="shared" si="5"/>
        <v>3554.5</v>
      </c>
      <c r="I41" s="50" t="s">
        <v>618</v>
      </c>
      <c r="J41" s="51" t="s">
        <v>619</v>
      </c>
      <c r="K41" s="50">
        <v>3554.5</v>
      </c>
      <c r="L41" s="50" t="s">
        <v>620</v>
      </c>
      <c r="M41" s="51" t="s">
        <v>580</v>
      </c>
      <c r="N41" s="51" t="s">
        <v>581</v>
      </c>
      <c r="O41" s="52" t="s">
        <v>617</v>
      </c>
      <c r="P41" s="53" t="s">
        <v>621</v>
      </c>
    </row>
    <row r="42" spans="1:16" ht="12.75" customHeight="1" thickBot="1" x14ac:dyDescent="0.25">
      <c r="A42" s="40" t="str">
        <f t="shared" si="0"/>
        <v>JAAVSO 36(2);186 </v>
      </c>
      <c r="B42" s="48" t="str">
        <f t="shared" si="1"/>
        <v>II</v>
      </c>
      <c r="C42" s="40">
        <f t="shared" si="2"/>
        <v>54527.699800000002</v>
      </c>
      <c r="D42" s="15" t="str">
        <f t="shared" si="3"/>
        <v>vis</v>
      </c>
      <c r="E42" s="49">
        <f>VLOOKUP(C42,Active!C$21:E$968,3,FALSE)</f>
        <v>3566.3599041383377</v>
      </c>
      <c r="F42" s="48" t="s">
        <v>80</v>
      </c>
      <c r="G42" s="15" t="str">
        <f t="shared" si="4"/>
        <v>54527.6998</v>
      </c>
      <c r="H42" s="40">
        <f t="shared" si="5"/>
        <v>3566.5</v>
      </c>
      <c r="I42" s="50" t="s">
        <v>622</v>
      </c>
      <c r="J42" s="51" t="s">
        <v>623</v>
      </c>
      <c r="K42" s="50">
        <v>3566.5</v>
      </c>
      <c r="L42" s="50" t="s">
        <v>624</v>
      </c>
      <c r="M42" s="51" t="s">
        <v>580</v>
      </c>
      <c r="N42" s="51" t="s">
        <v>625</v>
      </c>
      <c r="O42" s="52" t="s">
        <v>617</v>
      </c>
      <c r="P42" s="53" t="s">
        <v>626</v>
      </c>
    </row>
    <row r="43" spans="1:16" ht="12.75" customHeight="1" thickBot="1" x14ac:dyDescent="0.25">
      <c r="A43" s="40" t="str">
        <f t="shared" ref="A43:A74" si="6">P43</f>
        <v>JAAVSO 36(2);186 </v>
      </c>
      <c r="B43" s="48" t="str">
        <f t="shared" ref="B43:B74" si="7">IF(H43=INT(H43),"I","II")</f>
        <v>I</v>
      </c>
      <c r="C43" s="40">
        <f t="shared" ref="C43:C74" si="8">1*G43</f>
        <v>54540.6754</v>
      </c>
      <c r="D43" s="15" t="str">
        <f t="shared" ref="D43:D74" si="9">VLOOKUP(F43,I$1:J$5,2,FALSE)</f>
        <v>vis</v>
      </c>
      <c r="E43" s="49">
        <f>VLOOKUP(C43,Active!C$21:E$968,3,FALSE)</f>
        <v>3569.9795717914981</v>
      </c>
      <c r="F43" s="48" t="s">
        <v>80</v>
      </c>
      <c r="G43" s="15" t="str">
        <f t="shared" ref="G43:G74" si="10">MID(I43,3,LEN(I43)-3)</f>
        <v>54540.6754</v>
      </c>
      <c r="H43" s="40">
        <f t="shared" ref="H43:H74" si="11">1*K43</f>
        <v>3570</v>
      </c>
      <c r="I43" s="50" t="s">
        <v>627</v>
      </c>
      <c r="J43" s="51" t="s">
        <v>628</v>
      </c>
      <c r="K43" s="50">
        <v>3570</v>
      </c>
      <c r="L43" s="50" t="s">
        <v>629</v>
      </c>
      <c r="M43" s="51" t="s">
        <v>580</v>
      </c>
      <c r="N43" s="51" t="s">
        <v>625</v>
      </c>
      <c r="O43" s="52" t="s">
        <v>451</v>
      </c>
      <c r="P43" s="53" t="s">
        <v>626</v>
      </c>
    </row>
    <row r="44" spans="1:16" ht="12.75" customHeight="1" thickBot="1" x14ac:dyDescent="0.25">
      <c r="A44" s="40" t="str">
        <f t="shared" si="6"/>
        <v>JAAVSO 37(1);44 </v>
      </c>
      <c r="B44" s="48" t="str">
        <f t="shared" si="7"/>
        <v>I</v>
      </c>
      <c r="C44" s="40">
        <f t="shared" si="8"/>
        <v>54823.867599999998</v>
      </c>
      <c r="D44" s="15" t="str">
        <f t="shared" si="9"/>
        <v>vis</v>
      </c>
      <c r="E44" s="49">
        <f>VLOOKUP(C44,Active!C$21:E$968,3,FALSE)</f>
        <v>3648.9787430026477</v>
      </c>
      <c r="F44" s="48" t="s">
        <v>80</v>
      </c>
      <c r="G44" s="15" t="str">
        <f t="shared" si="10"/>
        <v>54823.8676</v>
      </c>
      <c r="H44" s="40">
        <f t="shared" si="11"/>
        <v>3649</v>
      </c>
      <c r="I44" s="50" t="s">
        <v>630</v>
      </c>
      <c r="J44" s="51" t="s">
        <v>631</v>
      </c>
      <c r="K44" s="50">
        <v>3649</v>
      </c>
      <c r="L44" s="50" t="s">
        <v>632</v>
      </c>
      <c r="M44" s="51" t="s">
        <v>580</v>
      </c>
      <c r="N44" s="51" t="s">
        <v>581</v>
      </c>
      <c r="O44" s="52" t="s">
        <v>451</v>
      </c>
      <c r="P44" s="53" t="s">
        <v>633</v>
      </c>
    </row>
    <row r="45" spans="1:16" ht="12.75" customHeight="1" thickBot="1" x14ac:dyDescent="0.25">
      <c r="A45" s="40" t="str">
        <f t="shared" si="6"/>
        <v>JAAVSO 37(1);44 </v>
      </c>
      <c r="B45" s="48" t="str">
        <f t="shared" si="7"/>
        <v>I</v>
      </c>
      <c r="C45" s="40">
        <f t="shared" si="8"/>
        <v>54877.638500000001</v>
      </c>
      <c r="D45" s="15" t="str">
        <f t="shared" si="9"/>
        <v>vis</v>
      </c>
      <c r="E45" s="49">
        <f>VLOOKUP(C45,Active!C$21:E$968,3,FALSE)</f>
        <v>3663.9786495511962</v>
      </c>
      <c r="F45" s="48" t="s">
        <v>80</v>
      </c>
      <c r="G45" s="15" t="str">
        <f t="shared" si="10"/>
        <v>54877.6385</v>
      </c>
      <c r="H45" s="40">
        <f t="shared" si="11"/>
        <v>3664</v>
      </c>
      <c r="I45" s="50" t="s">
        <v>634</v>
      </c>
      <c r="J45" s="51" t="s">
        <v>635</v>
      </c>
      <c r="K45" s="50">
        <v>3664</v>
      </c>
      <c r="L45" s="50" t="s">
        <v>636</v>
      </c>
      <c r="M45" s="51" t="s">
        <v>580</v>
      </c>
      <c r="N45" s="51" t="s">
        <v>581</v>
      </c>
      <c r="O45" s="52" t="s">
        <v>451</v>
      </c>
      <c r="P45" s="53" t="s">
        <v>633</v>
      </c>
    </row>
    <row r="46" spans="1:16" ht="12.75" customHeight="1" thickBot="1" x14ac:dyDescent="0.25">
      <c r="A46" s="40" t="str">
        <f t="shared" si="6"/>
        <v> JAAVSO 38;120 </v>
      </c>
      <c r="B46" s="48" t="str">
        <f t="shared" si="7"/>
        <v>II</v>
      </c>
      <c r="C46" s="40">
        <f t="shared" si="8"/>
        <v>55147.827499999999</v>
      </c>
      <c r="D46" s="15" t="str">
        <f t="shared" si="9"/>
        <v>vis</v>
      </c>
      <c r="E46" s="49">
        <f>VLOOKUP(C46,Active!C$21:E$968,3,FALSE)</f>
        <v>3739.3504538253583</v>
      </c>
      <c r="F46" s="48" t="s">
        <v>80</v>
      </c>
      <c r="G46" s="15" t="str">
        <f t="shared" si="10"/>
        <v>55147.8275</v>
      </c>
      <c r="H46" s="40">
        <f t="shared" si="11"/>
        <v>3739.5</v>
      </c>
      <c r="I46" s="50" t="s">
        <v>637</v>
      </c>
      <c r="J46" s="51" t="s">
        <v>638</v>
      </c>
      <c r="K46" s="50">
        <v>3739.5</v>
      </c>
      <c r="L46" s="50" t="s">
        <v>639</v>
      </c>
      <c r="M46" s="51" t="s">
        <v>580</v>
      </c>
      <c r="N46" s="51" t="s">
        <v>581</v>
      </c>
      <c r="O46" s="52" t="s">
        <v>451</v>
      </c>
      <c r="P46" s="52" t="s">
        <v>640</v>
      </c>
    </row>
    <row r="47" spans="1:16" ht="12.75" customHeight="1" thickBot="1" x14ac:dyDescent="0.25">
      <c r="A47" s="40" t="str">
        <f t="shared" si="6"/>
        <v> JAAVSO 38;120 </v>
      </c>
      <c r="B47" s="48" t="str">
        <f t="shared" si="7"/>
        <v>I</v>
      </c>
      <c r="C47" s="40">
        <f t="shared" si="8"/>
        <v>55178.752999999997</v>
      </c>
      <c r="D47" s="15" t="str">
        <f t="shared" si="9"/>
        <v>vis</v>
      </c>
      <c r="E47" s="49">
        <f>VLOOKUP(C47,Active!C$21:E$968,3,FALSE)</f>
        <v>3747.9774176657829</v>
      </c>
      <c r="F47" s="48" t="s">
        <v>80</v>
      </c>
      <c r="G47" s="15" t="str">
        <f t="shared" si="10"/>
        <v>55178.7530</v>
      </c>
      <c r="H47" s="40">
        <f t="shared" si="11"/>
        <v>3748</v>
      </c>
      <c r="I47" s="50" t="s">
        <v>641</v>
      </c>
      <c r="J47" s="51" t="s">
        <v>642</v>
      </c>
      <c r="K47" s="50">
        <v>3748</v>
      </c>
      <c r="L47" s="50" t="s">
        <v>643</v>
      </c>
      <c r="M47" s="51" t="s">
        <v>580</v>
      </c>
      <c r="N47" s="51" t="s">
        <v>581</v>
      </c>
      <c r="O47" s="52" t="s">
        <v>451</v>
      </c>
      <c r="P47" s="52" t="s">
        <v>640</v>
      </c>
    </row>
    <row r="48" spans="1:16" ht="12.75" customHeight="1" thickBot="1" x14ac:dyDescent="0.25">
      <c r="A48" s="40" t="str">
        <f t="shared" si="6"/>
        <v> JAAVSO 38;120 </v>
      </c>
      <c r="B48" s="48" t="str">
        <f t="shared" si="7"/>
        <v>I</v>
      </c>
      <c r="C48" s="40">
        <f t="shared" si="8"/>
        <v>55239.692199999998</v>
      </c>
      <c r="D48" s="15" t="str">
        <f t="shared" si="9"/>
        <v>vis</v>
      </c>
      <c r="E48" s="49">
        <f>VLOOKUP(C48,Active!C$21:E$968,3,FALSE)</f>
        <v>3764.9769900207789</v>
      </c>
      <c r="F48" s="48" t="s">
        <v>80</v>
      </c>
      <c r="G48" s="15" t="str">
        <f t="shared" si="10"/>
        <v>55239.6922</v>
      </c>
      <c r="H48" s="40">
        <f t="shared" si="11"/>
        <v>3765</v>
      </c>
      <c r="I48" s="50" t="s">
        <v>644</v>
      </c>
      <c r="J48" s="51" t="s">
        <v>645</v>
      </c>
      <c r="K48" s="50">
        <v>3765</v>
      </c>
      <c r="L48" s="50" t="s">
        <v>646</v>
      </c>
      <c r="M48" s="51" t="s">
        <v>580</v>
      </c>
      <c r="N48" s="51" t="s">
        <v>581</v>
      </c>
      <c r="O48" s="52" t="s">
        <v>647</v>
      </c>
      <c r="P48" s="52" t="s">
        <v>640</v>
      </c>
    </row>
    <row r="49" spans="1:16" ht="12.75" customHeight="1" thickBot="1" x14ac:dyDescent="0.25">
      <c r="A49" s="40" t="str">
        <f t="shared" si="6"/>
        <v>IBVS 5960 </v>
      </c>
      <c r="B49" s="48" t="str">
        <f t="shared" si="7"/>
        <v>II</v>
      </c>
      <c r="C49" s="40">
        <f t="shared" si="8"/>
        <v>55527.798999999999</v>
      </c>
      <c r="D49" s="15" t="str">
        <f t="shared" si="9"/>
        <v>vis</v>
      </c>
      <c r="E49" s="49">
        <f>VLOOKUP(C49,Active!C$21:E$968,3,FALSE)</f>
        <v>3845.347135880364</v>
      </c>
      <c r="F49" s="48" t="s">
        <v>80</v>
      </c>
      <c r="G49" s="15" t="str">
        <f t="shared" si="10"/>
        <v>55527.799</v>
      </c>
      <c r="H49" s="40">
        <f t="shared" si="11"/>
        <v>3845.5</v>
      </c>
      <c r="I49" s="50" t="s">
        <v>648</v>
      </c>
      <c r="J49" s="51" t="s">
        <v>649</v>
      </c>
      <c r="K49" s="50">
        <v>3845.5</v>
      </c>
      <c r="L49" s="50" t="s">
        <v>650</v>
      </c>
      <c r="M49" s="51" t="s">
        <v>580</v>
      </c>
      <c r="N49" s="51" t="s">
        <v>80</v>
      </c>
      <c r="O49" s="52" t="s">
        <v>421</v>
      </c>
      <c r="P49" s="53" t="s">
        <v>651</v>
      </c>
    </row>
    <row r="50" spans="1:16" ht="12.75" customHeight="1" thickBot="1" x14ac:dyDescent="0.25">
      <c r="A50" s="40" t="str">
        <f t="shared" si="6"/>
        <v> JAAVSO 39;177 </v>
      </c>
      <c r="B50" s="48" t="str">
        <f t="shared" si="7"/>
        <v>II</v>
      </c>
      <c r="C50" s="40">
        <f t="shared" si="8"/>
        <v>55606.649400000002</v>
      </c>
      <c r="D50" s="15" t="str">
        <f t="shared" si="9"/>
        <v>vis</v>
      </c>
      <c r="E50" s="49">
        <f>VLOOKUP(C50,Active!C$21:E$968,3,FALSE)</f>
        <v>3867.3432086876937</v>
      </c>
      <c r="F50" s="48" t="s">
        <v>80</v>
      </c>
      <c r="G50" s="15" t="str">
        <f t="shared" si="10"/>
        <v>55606.6494</v>
      </c>
      <c r="H50" s="40">
        <f t="shared" si="11"/>
        <v>3867.5</v>
      </c>
      <c r="I50" s="50" t="s">
        <v>656</v>
      </c>
      <c r="J50" s="51" t="s">
        <v>657</v>
      </c>
      <c r="K50" s="50">
        <v>3867.5</v>
      </c>
      <c r="L50" s="50" t="s">
        <v>658</v>
      </c>
      <c r="M50" s="51" t="s">
        <v>580</v>
      </c>
      <c r="N50" s="51" t="s">
        <v>80</v>
      </c>
      <c r="O50" s="52" t="s">
        <v>451</v>
      </c>
      <c r="P50" s="52" t="s">
        <v>659</v>
      </c>
    </row>
    <row r="51" spans="1:16" ht="12.75" customHeight="1" thickBot="1" x14ac:dyDescent="0.25">
      <c r="A51" s="40" t="str">
        <f t="shared" si="6"/>
        <v>IBVS 6029 </v>
      </c>
      <c r="B51" s="48" t="str">
        <f t="shared" si="7"/>
        <v>I</v>
      </c>
      <c r="C51" s="40">
        <f t="shared" si="8"/>
        <v>55956.631300000001</v>
      </c>
      <c r="D51" s="15" t="str">
        <f t="shared" si="9"/>
        <v>vis</v>
      </c>
      <c r="E51" s="49">
        <f>VLOOKUP(C51,Active!C$21:E$968,3,FALSE)</f>
        <v>3964.9740051534991</v>
      </c>
      <c r="F51" s="48" t="s">
        <v>80</v>
      </c>
      <c r="G51" s="15" t="str">
        <f t="shared" si="10"/>
        <v>55956.6313</v>
      </c>
      <c r="H51" s="40">
        <f t="shared" si="11"/>
        <v>3965</v>
      </c>
      <c r="I51" s="50" t="s">
        <v>660</v>
      </c>
      <c r="J51" s="51" t="s">
        <v>661</v>
      </c>
      <c r="K51" s="50">
        <v>3965</v>
      </c>
      <c r="L51" s="50" t="s">
        <v>662</v>
      </c>
      <c r="M51" s="51" t="s">
        <v>580</v>
      </c>
      <c r="N51" s="51" t="s">
        <v>80</v>
      </c>
      <c r="O51" s="52" t="s">
        <v>421</v>
      </c>
      <c r="P51" s="53" t="s">
        <v>663</v>
      </c>
    </row>
    <row r="52" spans="1:16" ht="12.75" customHeight="1" thickBot="1" x14ac:dyDescent="0.25">
      <c r="A52" s="40" t="str">
        <f t="shared" si="6"/>
        <v>IBVS 6029 </v>
      </c>
      <c r="B52" s="48" t="str">
        <f t="shared" si="7"/>
        <v>II</v>
      </c>
      <c r="C52" s="40">
        <f t="shared" si="8"/>
        <v>55968.690699999999</v>
      </c>
      <c r="D52" s="15" t="str">
        <f t="shared" si="9"/>
        <v>vis</v>
      </c>
      <c r="E52" s="49">
        <f>VLOOKUP(C52,Active!C$21:E$968,3,FALSE)</f>
        <v>3968.3380900587458</v>
      </c>
      <c r="F52" s="48" t="s">
        <v>80</v>
      </c>
      <c r="G52" s="15" t="str">
        <f t="shared" si="10"/>
        <v>55968.6907</v>
      </c>
      <c r="H52" s="40">
        <f t="shared" si="11"/>
        <v>3968.5</v>
      </c>
      <c r="I52" s="50" t="s">
        <v>664</v>
      </c>
      <c r="J52" s="51" t="s">
        <v>665</v>
      </c>
      <c r="K52" s="50">
        <v>3968.5</v>
      </c>
      <c r="L52" s="50" t="s">
        <v>666</v>
      </c>
      <c r="M52" s="51" t="s">
        <v>580</v>
      </c>
      <c r="N52" s="51" t="s">
        <v>80</v>
      </c>
      <c r="O52" s="52" t="s">
        <v>421</v>
      </c>
      <c r="P52" s="53" t="s">
        <v>663</v>
      </c>
    </row>
    <row r="53" spans="1:16" ht="12.75" customHeight="1" thickBot="1" x14ac:dyDescent="0.25">
      <c r="A53" s="40" t="str">
        <f t="shared" si="6"/>
        <v>IBVS 6042 </v>
      </c>
      <c r="B53" s="48" t="str">
        <f t="shared" si="7"/>
        <v>II</v>
      </c>
      <c r="C53" s="40">
        <f t="shared" si="8"/>
        <v>56251.868499999997</v>
      </c>
      <c r="D53" s="15" t="str">
        <f t="shared" si="9"/>
        <v>vis</v>
      </c>
      <c r="E53" s="49">
        <f>VLOOKUP(C53,Active!C$21:E$968,3,FALSE)</f>
        <v>4047.3332442522465</v>
      </c>
      <c r="F53" s="48" t="s">
        <v>80</v>
      </c>
      <c r="G53" s="15" t="str">
        <f t="shared" si="10"/>
        <v>56251.8685</v>
      </c>
      <c r="H53" s="40">
        <f t="shared" si="11"/>
        <v>4047.5</v>
      </c>
      <c r="I53" s="50" t="s">
        <v>667</v>
      </c>
      <c r="J53" s="51" t="s">
        <v>668</v>
      </c>
      <c r="K53" s="50">
        <v>4047.5</v>
      </c>
      <c r="L53" s="50" t="s">
        <v>669</v>
      </c>
      <c r="M53" s="51" t="s">
        <v>580</v>
      </c>
      <c r="N53" s="51" t="s">
        <v>80</v>
      </c>
      <c r="O53" s="52" t="s">
        <v>421</v>
      </c>
      <c r="P53" s="53" t="s">
        <v>670</v>
      </c>
    </row>
    <row r="54" spans="1:16" ht="12.75" customHeight="1" thickBot="1" x14ac:dyDescent="0.25">
      <c r="A54" s="40" t="str">
        <f t="shared" si="6"/>
        <v>IBVS 6042 </v>
      </c>
      <c r="B54" s="48" t="str">
        <f t="shared" si="7"/>
        <v>I</v>
      </c>
      <c r="C54" s="40">
        <f t="shared" si="8"/>
        <v>56282.839699999997</v>
      </c>
      <c r="D54" s="15" t="str">
        <f t="shared" si="9"/>
        <v>vis</v>
      </c>
      <c r="E54" s="49">
        <f>VLOOKUP(C54,Active!C$21:E$968,3,FALSE)</f>
        <v>4055.9729565445159</v>
      </c>
      <c r="F54" s="48" t="s">
        <v>80</v>
      </c>
      <c r="G54" s="15" t="str">
        <f t="shared" si="10"/>
        <v>56282.8397</v>
      </c>
      <c r="H54" s="40">
        <f t="shared" si="11"/>
        <v>4056</v>
      </c>
      <c r="I54" s="50" t="s">
        <v>671</v>
      </c>
      <c r="J54" s="51" t="s">
        <v>672</v>
      </c>
      <c r="K54" s="50">
        <v>4056</v>
      </c>
      <c r="L54" s="50" t="s">
        <v>673</v>
      </c>
      <c r="M54" s="51" t="s">
        <v>580</v>
      </c>
      <c r="N54" s="51" t="s">
        <v>80</v>
      </c>
      <c r="O54" s="52" t="s">
        <v>421</v>
      </c>
      <c r="P54" s="53" t="s">
        <v>670</v>
      </c>
    </row>
    <row r="55" spans="1:16" ht="12.75" customHeight="1" thickBot="1" x14ac:dyDescent="0.25">
      <c r="A55" s="40" t="str">
        <f t="shared" si="6"/>
        <v> JAAVSO 41;328 </v>
      </c>
      <c r="B55" s="48" t="str">
        <f t="shared" si="7"/>
        <v>I</v>
      </c>
      <c r="C55" s="40">
        <f t="shared" si="8"/>
        <v>56336.6083</v>
      </c>
      <c r="D55" s="15" t="str">
        <f t="shared" si="9"/>
        <v>vis</v>
      </c>
      <c r="E55" s="49">
        <f>VLOOKUP(C55,Active!C$21:E$968,3,FALSE)</f>
        <v>4070.972221486079</v>
      </c>
      <c r="F55" s="48" t="s">
        <v>80</v>
      </c>
      <c r="G55" s="15" t="str">
        <f t="shared" si="10"/>
        <v>56336.6083</v>
      </c>
      <c r="H55" s="40">
        <f t="shared" si="11"/>
        <v>4071</v>
      </c>
      <c r="I55" s="50" t="s">
        <v>679</v>
      </c>
      <c r="J55" s="51" t="s">
        <v>680</v>
      </c>
      <c r="K55" s="50">
        <v>4071</v>
      </c>
      <c r="L55" s="50" t="s">
        <v>681</v>
      </c>
      <c r="M55" s="51" t="s">
        <v>580</v>
      </c>
      <c r="N55" s="51" t="s">
        <v>80</v>
      </c>
      <c r="O55" s="52" t="s">
        <v>451</v>
      </c>
      <c r="P55" s="52" t="s">
        <v>682</v>
      </c>
    </row>
    <row r="56" spans="1:16" ht="12.75" customHeight="1" thickBot="1" x14ac:dyDescent="0.25">
      <c r="A56" s="40" t="str">
        <f t="shared" si="6"/>
        <v> AN 167.317 </v>
      </c>
      <c r="B56" s="48" t="str">
        <f t="shared" si="7"/>
        <v>I</v>
      </c>
      <c r="C56" s="40">
        <f t="shared" si="8"/>
        <v>15459.302</v>
      </c>
      <c r="D56" s="15" t="str">
        <f t="shared" si="9"/>
        <v>vis</v>
      </c>
      <c r="E56" s="49">
        <f>VLOOKUP(C56,Active!C$21:E$968,3,FALSE)</f>
        <v>-7332.1431151804491</v>
      </c>
      <c r="F56" s="48" t="s">
        <v>80</v>
      </c>
      <c r="G56" s="15" t="str">
        <f t="shared" si="10"/>
        <v>15459.302</v>
      </c>
      <c r="H56" s="40">
        <f t="shared" si="11"/>
        <v>-7332</v>
      </c>
      <c r="I56" s="50" t="s">
        <v>83</v>
      </c>
      <c r="J56" s="51" t="s">
        <v>84</v>
      </c>
      <c r="K56" s="50">
        <v>-7332</v>
      </c>
      <c r="L56" s="50" t="s">
        <v>85</v>
      </c>
      <c r="M56" s="51" t="s">
        <v>86</v>
      </c>
      <c r="N56" s="51"/>
      <c r="O56" s="52" t="s">
        <v>87</v>
      </c>
      <c r="P56" s="52" t="s">
        <v>88</v>
      </c>
    </row>
    <row r="57" spans="1:16" ht="12.75" customHeight="1" thickBot="1" x14ac:dyDescent="0.25">
      <c r="A57" s="40" t="str">
        <f t="shared" si="6"/>
        <v> HR 72 </v>
      </c>
      <c r="B57" s="48" t="str">
        <f t="shared" si="7"/>
        <v>I</v>
      </c>
      <c r="C57" s="40">
        <f t="shared" si="8"/>
        <v>15754.124</v>
      </c>
      <c r="D57" s="15" t="str">
        <f t="shared" si="9"/>
        <v>vis</v>
      </c>
      <c r="E57" s="49">
        <f>VLOOKUP(C57,Active!C$21:E$968,3,FALSE)</f>
        <v>-7249.8997000905783</v>
      </c>
      <c r="F57" s="48" t="s">
        <v>80</v>
      </c>
      <c r="G57" s="15" t="str">
        <f t="shared" si="10"/>
        <v>15754.124</v>
      </c>
      <c r="H57" s="40">
        <f t="shared" si="11"/>
        <v>-7250</v>
      </c>
      <c r="I57" s="50" t="s">
        <v>89</v>
      </c>
      <c r="J57" s="51" t="s">
        <v>90</v>
      </c>
      <c r="K57" s="50">
        <v>-7250</v>
      </c>
      <c r="L57" s="50" t="s">
        <v>91</v>
      </c>
      <c r="M57" s="51" t="s">
        <v>82</v>
      </c>
      <c r="N57" s="51"/>
      <c r="O57" s="52" t="s">
        <v>92</v>
      </c>
      <c r="P57" s="52" t="s">
        <v>93</v>
      </c>
    </row>
    <row r="58" spans="1:16" ht="12.75" customHeight="1" thickBot="1" x14ac:dyDescent="0.25">
      <c r="A58" s="40" t="str">
        <f t="shared" si="6"/>
        <v> AN 167.320 </v>
      </c>
      <c r="B58" s="48" t="str">
        <f t="shared" si="7"/>
        <v>I</v>
      </c>
      <c r="C58" s="40">
        <f t="shared" si="8"/>
        <v>16900.258999999998</v>
      </c>
      <c r="D58" s="15" t="str">
        <f t="shared" si="9"/>
        <v>vis</v>
      </c>
      <c r="E58" s="49">
        <f>VLOOKUP(C58,Active!C$21:E$968,3,FALSE)</f>
        <v>-6930.1743859890894</v>
      </c>
      <c r="F58" s="48" t="s">
        <v>80</v>
      </c>
      <c r="G58" s="15" t="str">
        <f t="shared" si="10"/>
        <v>16900.259</v>
      </c>
      <c r="H58" s="40">
        <f t="shared" si="11"/>
        <v>-6930</v>
      </c>
      <c r="I58" s="50" t="s">
        <v>94</v>
      </c>
      <c r="J58" s="51" t="s">
        <v>95</v>
      </c>
      <c r="K58" s="50">
        <v>-6930</v>
      </c>
      <c r="L58" s="50" t="s">
        <v>96</v>
      </c>
      <c r="M58" s="51" t="s">
        <v>97</v>
      </c>
      <c r="N58" s="51"/>
      <c r="O58" s="52" t="s">
        <v>87</v>
      </c>
      <c r="P58" s="52" t="s">
        <v>98</v>
      </c>
    </row>
    <row r="59" spans="1:16" ht="12.75" customHeight="1" thickBot="1" x14ac:dyDescent="0.25">
      <c r="A59" s="40" t="str">
        <f t="shared" si="6"/>
        <v> AN 175.21 </v>
      </c>
      <c r="B59" s="48" t="str">
        <f t="shared" si="7"/>
        <v>I</v>
      </c>
      <c r="C59" s="40">
        <f t="shared" si="8"/>
        <v>16901.22</v>
      </c>
      <c r="D59" s="15" t="str">
        <f t="shared" si="9"/>
        <v>vis</v>
      </c>
      <c r="E59" s="49">
        <f>VLOOKUP(C59,Active!C$21:E$968,3,FALSE)</f>
        <v>-6929.9063058529337</v>
      </c>
      <c r="F59" s="48" t="s">
        <v>80</v>
      </c>
      <c r="G59" s="15" t="str">
        <f t="shared" si="10"/>
        <v>16901.220</v>
      </c>
      <c r="H59" s="40">
        <f t="shared" si="11"/>
        <v>-6930</v>
      </c>
      <c r="I59" s="50" t="s">
        <v>99</v>
      </c>
      <c r="J59" s="51" t="s">
        <v>100</v>
      </c>
      <c r="K59" s="50">
        <v>-6930</v>
      </c>
      <c r="L59" s="50" t="s">
        <v>101</v>
      </c>
      <c r="M59" s="51" t="s">
        <v>97</v>
      </c>
      <c r="N59" s="51"/>
      <c r="O59" s="52" t="s">
        <v>87</v>
      </c>
      <c r="P59" s="52" t="s">
        <v>102</v>
      </c>
    </row>
    <row r="60" spans="1:16" ht="12.75" customHeight="1" thickBot="1" x14ac:dyDescent="0.25">
      <c r="A60" s="40" t="str">
        <f t="shared" si="6"/>
        <v> AN 175.21 </v>
      </c>
      <c r="B60" s="48" t="str">
        <f t="shared" si="7"/>
        <v>I</v>
      </c>
      <c r="C60" s="40">
        <f t="shared" si="8"/>
        <v>17262.350999999999</v>
      </c>
      <c r="D60" s="15" t="str">
        <f t="shared" si="9"/>
        <v>vis</v>
      </c>
      <c r="E60" s="49">
        <f>VLOOKUP(C60,Active!C$21:E$968,3,FALSE)</f>
        <v>-6829.1653613683975</v>
      </c>
      <c r="F60" s="48" t="s">
        <v>80</v>
      </c>
      <c r="G60" s="15" t="str">
        <f t="shared" si="10"/>
        <v>17262.351</v>
      </c>
      <c r="H60" s="40">
        <f t="shared" si="11"/>
        <v>-6829</v>
      </c>
      <c r="I60" s="50" t="s">
        <v>103</v>
      </c>
      <c r="J60" s="51" t="s">
        <v>104</v>
      </c>
      <c r="K60" s="50">
        <v>-6829</v>
      </c>
      <c r="L60" s="50" t="s">
        <v>105</v>
      </c>
      <c r="M60" s="51" t="s">
        <v>97</v>
      </c>
      <c r="N60" s="51"/>
      <c r="O60" s="52" t="s">
        <v>87</v>
      </c>
      <c r="P60" s="52" t="s">
        <v>102</v>
      </c>
    </row>
    <row r="61" spans="1:16" ht="12.75" customHeight="1" thickBot="1" x14ac:dyDescent="0.25">
      <c r="A61" s="40" t="str">
        <f t="shared" si="6"/>
        <v> HR 72 </v>
      </c>
      <c r="B61" s="48" t="str">
        <f t="shared" si="7"/>
        <v>I</v>
      </c>
      <c r="C61" s="40">
        <f t="shared" si="8"/>
        <v>17578.739000000001</v>
      </c>
      <c r="D61" s="15" t="str">
        <f t="shared" si="9"/>
        <v>vis</v>
      </c>
      <c r="E61" s="49">
        <f>VLOOKUP(C61,Active!C$21:E$968,3,FALSE)</f>
        <v>-6740.9059044301284</v>
      </c>
      <c r="F61" s="48" t="s">
        <v>80</v>
      </c>
      <c r="G61" s="15" t="str">
        <f t="shared" si="10"/>
        <v>17578.739</v>
      </c>
      <c r="H61" s="40">
        <f t="shared" si="11"/>
        <v>-6741</v>
      </c>
      <c r="I61" s="50" t="s">
        <v>106</v>
      </c>
      <c r="J61" s="51" t="s">
        <v>107</v>
      </c>
      <c r="K61" s="50">
        <v>-6741</v>
      </c>
      <c r="L61" s="50" t="s">
        <v>108</v>
      </c>
      <c r="M61" s="51" t="s">
        <v>82</v>
      </c>
      <c r="N61" s="51"/>
      <c r="O61" s="52" t="s">
        <v>92</v>
      </c>
      <c r="P61" s="52" t="s">
        <v>93</v>
      </c>
    </row>
    <row r="62" spans="1:16" ht="12.75" customHeight="1" thickBot="1" x14ac:dyDescent="0.25">
      <c r="A62" s="40" t="str">
        <f t="shared" si="6"/>
        <v> HA 69.150 </v>
      </c>
      <c r="B62" s="48" t="str">
        <f t="shared" si="7"/>
        <v>I</v>
      </c>
      <c r="C62" s="40">
        <f t="shared" si="8"/>
        <v>18355.662</v>
      </c>
      <c r="D62" s="15" t="str">
        <f t="shared" si="9"/>
        <v>vis</v>
      </c>
      <c r="E62" s="49">
        <f>VLOOKUP(C62,Active!C$21:E$968,3,FALSE)</f>
        <v>-6524.1758070090818</v>
      </c>
      <c r="F62" s="48" t="s">
        <v>80</v>
      </c>
      <c r="G62" s="15" t="str">
        <f t="shared" si="10"/>
        <v>18355.662</v>
      </c>
      <c r="H62" s="40">
        <f t="shared" si="11"/>
        <v>-6524</v>
      </c>
      <c r="I62" s="50" t="s">
        <v>109</v>
      </c>
      <c r="J62" s="51" t="s">
        <v>110</v>
      </c>
      <c r="K62" s="50">
        <v>-6524</v>
      </c>
      <c r="L62" s="50" t="s">
        <v>111</v>
      </c>
      <c r="M62" s="51" t="s">
        <v>97</v>
      </c>
      <c r="N62" s="51"/>
      <c r="O62" s="52" t="s">
        <v>112</v>
      </c>
      <c r="P62" s="52" t="s">
        <v>113</v>
      </c>
    </row>
    <row r="63" spans="1:16" ht="12.75" customHeight="1" thickBot="1" x14ac:dyDescent="0.25">
      <c r="A63" s="40" t="str">
        <f t="shared" si="6"/>
        <v> HA 69.150 </v>
      </c>
      <c r="B63" s="48" t="str">
        <f t="shared" si="7"/>
        <v>I</v>
      </c>
      <c r="C63" s="40">
        <f t="shared" si="8"/>
        <v>18356.583999999999</v>
      </c>
      <c r="D63" s="15" t="str">
        <f t="shared" si="9"/>
        <v>vis</v>
      </c>
      <c r="E63" s="49">
        <f>VLOOKUP(C63,Active!C$21:E$968,3,FALSE)</f>
        <v>-6523.9186062957269</v>
      </c>
      <c r="F63" s="48" t="s">
        <v>80</v>
      </c>
      <c r="G63" s="15" t="str">
        <f t="shared" si="10"/>
        <v>18356.584</v>
      </c>
      <c r="H63" s="40">
        <f t="shared" si="11"/>
        <v>-6524</v>
      </c>
      <c r="I63" s="50" t="s">
        <v>114</v>
      </c>
      <c r="J63" s="51" t="s">
        <v>115</v>
      </c>
      <c r="K63" s="50">
        <v>-6524</v>
      </c>
      <c r="L63" s="50" t="s">
        <v>116</v>
      </c>
      <c r="M63" s="51" t="s">
        <v>97</v>
      </c>
      <c r="N63" s="51"/>
      <c r="O63" s="52" t="s">
        <v>112</v>
      </c>
      <c r="P63" s="52" t="s">
        <v>113</v>
      </c>
    </row>
    <row r="64" spans="1:16" ht="12.75" customHeight="1" thickBot="1" x14ac:dyDescent="0.25">
      <c r="A64" s="40" t="str">
        <f t="shared" si="6"/>
        <v> HA 69.150 </v>
      </c>
      <c r="B64" s="48" t="str">
        <f t="shared" si="7"/>
        <v>I</v>
      </c>
      <c r="C64" s="40">
        <f t="shared" si="8"/>
        <v>18735.627</v>
      </c>
      <c r="D64" s="15" t="str">
        <f t="shared" si="9"/>
        <v>vis</v>
      </c>
      <c r="E64" s="49">
        <f>VLOOKUP(C64,Active!C$21:E$968,3,FALSE)</f>
        <v>-6418.1809381912099</v>
      </c>
      <c r="F64" s="48" t="s">
        <v>80</v>
      </c>
      <c r="G64" s="15" t="str">
        <f t="shared" si="10"/>
        <v>18735.627</v>
      </c>
      <c r="H64" s="40">
        <f t="shared" si="11"/>
        <v>-6418</v>
      </c>
      <c r="I64" s="50" t="s">
        <v>117</v>
      </c>
      <c r="J64" s="51" t="s">
        <v>118</v>
      </c>
      <c r="K64" s="50">
        <v>-6418</v>
      </c>
      <c r="L64" s="50" t="s">
        <v>119</v>
      </c>
      <c r="M64" s="51" t="s">
        <v>97</v>
      </c>
      <c r="N64" s="51"/>
      <c r="O64" s="52" t="s">
        <v>112</v>
      </c>
      <c r="P64" s="52" t="s">
        <v>113</v>
      </c>
    </row>
    <row r="65" spans="1:16" ht="12.75" customHeight="1" thickBot="1" x14ac:dyDescent="0.25">
      <c r="A65" s="40" t="str">
        <f t="shared" si="6"/>
        <v> HA 69.150 </v>
      </c>
      <c r="B65" s="48" t="str">
        <f t="shared" si="7"/>
        <v>I</v>
      </c>
      <c r="C65" s="40">
        <f t="shared" si="8"/>
        <v>18736.562999999998</v>
      </c>
      <c r="D65" s="15" t="str">
        <f t="shared" si="9"/>
        <v>vis</v>
      </c>
      <c r="E65" s="49">
        <f>VLOOKUP(C65,Active!C$21:E$968,3,FALSE)</f>
        <v>-6417.9198320440291</v>
      </c>
      <c r="F65" s="48" t="s">
        <v>80</v>
      </c>
      <c r="G65" s="15" t="str">
        <f t="shared" si="10"/>
        <v>18736.563</v>
      </c>
      <c r="H65" s="40">
        <f t="shared" si="11"/>
        <v>-6418</v>
      </c>
      <c r="I65" s="50" t="s">
        <v>120</v>
      </c>
      <c r="J65" s="51" t="s">
        <v>121</v>
      </c>
      <c r="K65" s="50">
        <v>-6418</v>
      </c>
      <c r="L65" s="50" t="s">
        <v>122</v>
      </c>
      <c r="M65" s="51" t="s">
        <v>97</v>
      </c>
      <c r="N65" s="51"/>
      <c r="O65" s="52" t="s">
        <v>112</v>
      </c>
      <c r="P65" s="52" t="s">
        <v>113</v>
      </c>
    </row>
    <row r="66" spans="1:16" ht="12.75" customHeight="1" thickBot="1" x14ac:dyDescent="0.25">
      <c r="A66" s="40" t="str">
        <f t="shared" si="6"/>
        <v> AN 192.202 </v>
      </c>
      <c r="B66" s="48" t="str">
        <f t="shared" si="7"/>
        <v>I</v>
      </c>
      <c r="C66" s="40">
        <f t="shared" si="8"/>
        <v>19472.291000000001</v>
      </c>
      <c r="D66" s="15" t="str">
        <f t="shared" si="9"/>
        <v>vis</v>
      </c>
      <c r="E66" s="49">
        <f>VLOOKUP(C66,Active!C$21:E$968,3,FALSE)</f>
        <v>-6212.6814736540828</v>
      </c>
      <c r="F66" s="48" t="s">
        <v>80</v>
      </c>
      <c r="G66" s="15" t="str">
        <f t="shared" si="10"/>
        <v>19472.291</v>
      </c>
      <c r="H66" s="40">
        <f t="shared" si="11"/>
        <v>-6213</v>
      </c>
      <c r="I66" s="50" t="s">
        <v>123</v>
      </c>
      <c r="J66" s="51" t="s">
        <v>124</v>
      </c>
      <c r="K66" s="50">
        <v>-6213</v>
      </c>
      <c r="L66" s="50" t="s">
        <v>125</v>
      </c>
      <c r="M66" s="51" t="s">
        <v>97</v>
      </c>
      <c r="N66" s="51"/>
      <c r="O66" s="52" t="s">
        <v>126</v>
      </c>
      <c r="P66" s="52" t="s">
        <v>127</v>
      </c>
    </row>
    <row r="67" spans="1:16" ht="12.75" customHeight="1" thickBot="1" x14ac:dyDescent="0.25">
      <c r="A67" s="40" t="str">
        <f t="shared" si="6"/>
        <v> HR 72 </v>
      </c>
      <c r="B67" s="48" t="str">
        <f t="shared" si="7"/>
        <v>I</v>
      </c>
      <c r="C67" s="40">
        <f t="shared" si="8"/>
        <v>20134.615000000002</v>
      </c>
      <c r="D67" s="15" t="str">
        <f t="shared" si="9"/>
        <v>vis</v>
      </c>
      <c r="E67" s="49">
        <f>VLOOKUP(C67,Active!C$21:E$968,3,FALSE)</f>
        <v>-6027.91986272958</v>
      </c>
      <c r="F67" s="48" t="s">
        <v>80</v>
      </c>
      <c r="G67" s="15" t="str">
        <f t="shared" si="10"/>
        <v>20134.615</v>
      </c>
      <c r="H67" s="40">
        <f t="shared" si="11"/>
        <v>-6028</v>
      </c>
      <c r="I67" s="50" t="s">
        <v>128</v>
      </c>
      <c r="J67" s="51" t="s">
        <v>129</v>
      </c>
      <c r="K67" s="50">
        <v>-6028</v>
      </c>
      <c r="L67" s="50" t="s">
        <v>122</v>
      </c>
      <c r="M67" s="51" t="s">
        <v>82</v>
      </c>
      <c r="N67" s="51"/>
      <c r="O67" s="52" t="s">
        <v>92</v>
      </c>
      <c r="P67" s="52" t="s">
        <v>93</v>
      </c>
    </row>
    <row r="68" spans="1:16" ht="12.75" customHeight="1" thickBot="1" x14ac:dyDescent="0.25">
      <c r="A68" s="40" t="str">
        <f t="shared" si="6"/>
        <v> HR 72 </v>
      </c>
      <c r="B68" s="48" t="str">
        <f t="shared" si="7"/>
        <v>I</v>
      </c>
      <c r="C68" s="40">
        <f t="shared" si="8"/>
        <v>24188.935000000001</v>
      </c>
      <c r="D68" s="15" t="str">
        <f t="shared" si="9"/>
        <v>vis</v>
      </c>
      <c r="E68" s="49">
        <f>VLOOKUP(C68,Active!C$21:E$968,3,FALSE)</f>
        <v>-4896.9285436720947</v>
      </c>
      <c r="F68" s="48" t="s">
        <v>80</v>
      </c>
      <c r="G68" s="15" t="str">
        <f t="shared" si="10"/>
        <v>24188.935</v>
      </c>
      <c r="H68" s="40">
        <f t="shared" si="11"/>
        <v>-4897</v>
      </c>
      <c r="I68" s="50" t="s">
        <v>130</v>
      </c>
      <c r="J68" s="51" t="s">
        <v>131</v>
      </c>
      <c r="K68" s="50">
        <v>-4897</v>
      </c>
      <c r="L68" s="50" t="s">
        <v>132</v>
      </c>
      <c r="M68" s="51" t="s">
        <v>82</v>
      </c>
      <c r="N68" s="51"/>
      <c r="O68" s="52" t="s">
        <v>92</v>
      </c>
      <c r="P68" s="52" t="s">
        <v>93</v>
      </c>
    </row>
    <row r="69" spans="1:16" ht="12.75" customHeight="1" thickBot="1" x14ac:dyDescent="0.25">
      <c r="A69" s="40" t="str">
        <f t="shared" si="6"/>
        <v> AN 223.127 </v>
      </c>
      <c r="B69" s="48" t="str">
        <f t="shared" si="7"/>
        <v>I</v>
      </c>
      <c r="C69" s="40">
        <f t="shared" si="8"/>
        <v>24227.342000000001</v>
      </c>
      <c r="D69" s="15" t="str">
        <f t="shared" si="9"/>
        <v>vis</v>
      </c>
      <c r="E69" s="49">
        <f>VLOOKUP(C69,Active!C$21:E$968,3,FALSE)</f>
        <v>-4886.2145438913576</v>
      </c>
      <c r="F69" s="48" t="s">
        <v>80</v>
      </c>
      <c r="G69" s="15" t="str">
        <f t="shared" si="10"/>
        <v>24227.342</v>
      </c>
      <c r="H69" s="40">
        <f t="shared" si="11"/>
        <v>-4886</v>
      </c>
      <c r="I69" s="50" t="s">
        <v>133</v>
      </c>
      <c r="J69" s="51" t="s">
        <v>134</v>
      </c>
      <c r="K69" s="50">
        <v>-4886</v>
      </c>
      <c r="L69" s="50" t="s">
        <v>135</v>
      </c>
      <c r="M69" s="51" t="s">
        <v>136</v>
      </c>
      <c r="N69" s="51"/>
      <c r="O69" s="52" t="s">
        <v>87</v>
      </c>
      <c r="P69" s="52" t="s">
        <v>137</v>
      </c>
    </row>
    <row r="70" spans="1:16" ht="12.75" customHeight="1" thickBot="1" x14ac:dyDescent="0.25">
      <c r="A70" s="40" t="str">
        <f t="shared" si="6"/>
        <v> BZ 35 </v>
      </c>
      <c r="B70" s="48" t="str">
        <f t="shared" si="7"/>
        <v>I</v>
      </c>
      <c r="C70" s="40">
        <f t="shared" si="8"/>
        <v>24246.308000000001</v>
      </c>
      <c r="D70" s="15" t="str">
        <f t="shared" si="9"/>
        <v>vis</v>
      </c>
      <c r="E70" s="49">
        <f>VLOOKUP(C70,Active!C$21:E$968,3,FALSE)</f>
        <v>-4880.9237968962398</v>
      </c>
      <c r="F70" s="48" t="s">
        <v>80</v>
      </c>
      <c r="G70" s="15" t="str">
        <f t="shared" si="10"/>
        <v>24246.308</v>
      </c>
      <c r="H70" s="40">
        <f t="shared" si="11"/>
        <v>-4881</v>
      </c>
      <c r="I70" s="50" t="s">
        <v>138</v>
      </c>
      <c r="J70" s="51" t="s">
        <v>139</v>
      </c>
      <c r="K70" s="50">
        <v>-4881</v>
      </c>
      <c r="L70" s="50" t="s">
        <v>140</v>
      </c>
      <c r="M70" s="51" t="s">
        <v>97</v>
      </c>
      <c r="N70" s="51"/>
      <c r="O70" s="52" t="s">
        <v>141</v>
      </c>
      <c r="P70" s="52" t="s">
        <v>142</v>
      </c>
    </row>
    <row r="71" spans="1:16" ht="12.75" customHeight="1" thickBot="1" x14ac:dyDescent="0.25">
      <c r="A71" s="40" t="str">
        <f t="shared" si="6"/>
        <v> AN 235.233 </v>
      </c>
      <c r="B71" s="48" t="str">
        <f t="shared" si="7"/>
        <v>I</v>
      </c>
      <c r="C71" s="40">
        <f t="shared" si="8"/>
        <v>25185.507000000001</v>
      </c>
      <c r="D71" s="15" t="str">
        <f t="shared" si="9"/>
        <v>vis</v>
      </c>
      <c r="E71" s="49">
        <f>VLOOKUP(C71,Active!C$21:E$968,3,FALSE)</f>
        <v>-4618.9252580864095</v>
      </c>
      <c r="F71" s="48" t="s">
        <v>80</v>
      </c>
      <c r="G71" s="15" t="str">
        <f t="shared" si="10"/>
        <v>25185.507</v>
      </c>
      <c r="H71" s="40">
        <f t="shared" si="11"/>
        <v>-4619</v>
      </c>
      <c r="I71" s="50" t="s">
        <v>143</v>
      </c>
      <c r="J71" s="51" t="s">
        <v>144</v>
      </c>
      <c r="K71" s="50">
        <v>-4619</v>
      </c>
      <c r="L71" s="50" t="s">
        <v>145</v>
      </c>
      <c r="M71" s="51" t="s">
        <v>97</v>
      </c>
      <c r="N71" s="51"/>
      <c r="O71" s="52" t="s">
        <v>146</v>
      </c>
      <c r="P71" s="52" t="s">
        <v>147</v>
      </c>
    </row>
    <row r="72" spans="1:16" ht="12.75" customHeight="1" thickBot="1" x14ac:dyDescent="0.25">
      <c r="A72" s="40" t="str">
        <f t="shared" si="6"/>
        <v> AN 235.233 </v>
      </c>
      <c r="B72" s="48" t="str">
        <f t="shared" si="7"/>
        <v>I</v>
      </c>
      <c r="C72" s="40">
        <f t="shared" si="8"/>
        <v>25221.364000000001</v>
      </c>
      <c r="D72" s="15" t="str">
        <f t="shared" si="9"/>
        <v>vis</v>
      </c>
      <c r="E72" s="49">
        <f>VLOOKUP(C72,Active!C$21:E$968,3,FALSE)</f>
        <v>-4608.9226051810037</v>
      </c>
      <c r="F72" s="48" t="s">
        <v>80</v>
      </c>
      <c r="G72" s="15" t="str">
        <f t="shared" si="10"/>
        <v>25221.364</v>
      </c>
      <c r="H72" s="40">
        <f t="shared" si="11"/>
        <v>-4609</v>
      </c>
      <c r="I72" s="50" t="s">
        <v>148</v>
      </c>
      <c r="J72" s="51" t="s">
        <v>149</v>
      </c>
      <c r="K72" s="50">
        <v>-4609</v>
      </c>
      <c r="L72" s="50" t="s">
        <v>150</v>
      </c>
      <c r="M72" s="51" t="s">
        <v>97</v>
      </c>
      <c r="N72" s="51"/>
      <c r="O72" s="52" t="s">
        <v>146</v>
      </c>
      <c r="P72" s="52" t="s">
        <v>147</v>
      </c>
    </row>
    <row r="73" spans="1:16" ht="12.75" customHeight="1" thickBot="1" x14ac:dyDescent="0.25">
      <c r="A73" s="40" t="str">
        <f t="shared" si="6"/>
        <v> AN 235.234 </v>
      </c>
      <c r="B73" s="48" t="str">
        <f t="shared" si="7"/>
        <v>I</v>
      </c>
      <c r="C73" s="40">
        <f t="shared" si="8"/>
        <v>25238.291000000001</v>
      </c>
      <c r="D73" s="15" t="str">
        <f t="shared" si="9"/>
        <v>vis</v>
      </c>
      <c r="E73" s="49">
        <f>VLOOKUP(C73,Active!C$21:E$968,3,FALSE)</f>
        <v>-4604.2006567265935</v>
      </c>
      <c r="F73" s="48" t="s">
        <v>80</v>
      </c>
      <c r="G73" s="15" t="str">
        <f t="shared" si="10"/>
        <v>25238.291</v>
      </c>
      <c r="H73" s="40">
        <f t="shared" si="11"/>
        <v>-4604</v>
      </c>
      <c r="I73" s="50" t="s">
        <v>151</v>
      </c>
      <c r="J73" s="51" t="s">
        <v>152</v>
      </c>
      <c r="K73" s="50">
        <v>-4604</v>
      </c>
      <c r="L73" s="50" t="s">
        <v>153</v>
      </c>
      <c r="M73" s="51" t="s">
        <v>97</v>
      </c>
      <c r="N73" s="51"/>
      <c r="O73" s="52" t="s">
        <v>146</v>
      </c>
      <c r="P73" s="52" t="s">
        <v>154</v>
      </c>
    </row>
    <row r="74" spans="1:16" ht="12.75" customHeight="1" thickBot="1" x14ac:dyDescent="0.25">
      <c r="A74" s="40" t="str">
        <f t="shared" si="6"/>
        <v> AN 235.234 </v>
      </c>
      <c r="B74" s="48" t="str">
        <f t="shared" si="7"/>
        <v>I</v>
      </c>
      <c r="C74" s="40">
        <f t="shared" si="8"/>
        <v>25239.280999999999</v>
      </c>
      <c r="D74" s="15" t="str">
        <f t="shared" si="9"/>
        <v>vis</v>
      </c>
      <c r="E74" s="49">
        <f>VLOOKUP(C74,Active!C$21:E$968,3,FALSE)</f>
        <v>-4603.9244867632297</v>
      </c>
      <c r="F74" s="48" t="s">
        <v>80</v>
      </c>
      <c r="G74" s="15" t="str">
        <f t="shared" si="10"/>
        <v>25239.281</v>
      </c>
      <c r="H74" s="40">
        <f t="shared" si="11"/>
        <v>-4604</v>
      </c>
      <c r="I74" s="50" t="s">
        <v>155</v>
      </c>
      <c r="J74" s="51" t="s">
        <v>156</v>
      </c>
      <c r="K74" s="50">
        <v>-4604</v>
      </c>
      <c r="L74" s="50" t="s">
        <v>157</v>
      </c>
      <c r="M74" s="51" t="s">
        <v>97</v>
      </c>
      <c r="N74" s="51"/>
      <c r="O74" s="52" t="s">
        <v>158</v>
      </c>
      <c r="P74" s="52" t="s">
        <v>154</v>
      </c>
    </row>
    <row r="75" spans="1:16" ht="12.75" customHeight="1" thickBot="1" x14ac:dyDescent="0.25">
      <c r="A75" s="40" t="str">
        <f t="shared" ref="A75:A106" si="12">P75</f>
        <v> AN 235.234 </v>
      </c>
      <c r="B75" s="48" t="str">
        <f t="shared" ref="B75:B106" si="13">IF(H75=INT(H75),"I","II")</f>
        <v>I</v>
      </c>
      <c r="C75" s="40">
        <f t="shared" ref="C75:C106" si="14">1*G75</f>
        <v>25264.363000000001</v>
      </c>
      <c r="D75" s="15" t="str">
        <f t="shared" ref="D75:D106" si="15">VLOOKUP(F75,I$1:J$5,2,FALSE)</f>
        <v>vis</v>
      </c>
      <c r="E75" s="49">
        <f>VLOOKUP(C75,Active!C$21:E$968,3,FALSE)</f>
        <v>-4596.9276231055501</v>
      </c>
      <c r="F75" s="48" t="s">
        <v>80</v>
      </c>
      <c r="G75" s="15" t="str">
        <f t="shared" ref="G75:G106" si="16">MID(I75,3,LEN(I75)-3)</f>
        <v>25264.363</v>
      </c>
      <c r="H75" s="40">
        <f t="shared" ref="H75:H106" si="17">1*K75</f>
        <v>-4597</v>
      </c>
      <c r="I75" s="50" t="s">
        <v>159</v>
      </c>
      <c r="J75" s="51" t="s">
        <v>160</v>
      </c>
      <c r="K75" s="50">
        <v>-4597</v>
      </c>
      <c r="L75" s="50" t="s">
        <v>161</v>
      </c>
      <c r="M75" s="51" t="s">
        <v>97</v>
      </c>
      <c r="N75" s="51"/>
      <c r="O75" s="52" t="s">
        <v>146</v>
      </c>
      <c r="P75" s="52" t="s">
        <v>154</v>
      </c>
    </row>
    <row r="76" spans="1:16" ht="12.75" customHeight="1" thickBot="1" x14ac:dyDescent="0.25">
      <c r="A76" s="40" t="str">
        <f t="shared" si="12"/>
        <v> AN 235.234 </v>
      </c>
      <c r="B76" s="48" t="str">
        <f t="shared" si="13"/>
        <v>I</v>
      </c>
      <c r="C76" s="40">
        <f t="shared" si="14"/>
        <v>25300.208999999999</v>
      </c>
      <c r="D76" s="15" t="str">
        <f t="shared" si="15"/>
        <v>vis</v>
      </c>
      <c r="E76" s="49">
        <f>VLOOKUP(C76,Active!C$21:E$968,3,FALSE)</f>
        <v>-4586.9280387552935</v>
      </c>
      <c r="F76" s="48" t="s">
        <v>80</v>
      </c>
      <c r="G76" s="15" t="str">
        <f t="shared" si="16"/>
        <v>25300.209</v>
      </c>
      <c r="H76" s="40">
        <f t="shared" si="17"/>
        <v>-4587</v>
      </c>
      <c r="I76" s="50" t="s">
        <v>162</v>
      </c>
      <c r="J76" s="51" t="s">
        <v>163</v>
      </c>
      <c r="K76" s="50">
        <v>-4587</v>
      </c>
      <c r="L76" s="50" t="s">
        <v>164</v>
      </c>
      <c r="M76" s="51" t="s">
        <v>97</v>
      </c>
      <c r="N76" s="51"/>
      <c r="O76" s="52" t="s">
        <v>158</v>
      </c>
      <c r="P76" s="52" t="s">
        <v>154</v>
      </c>
    </row>
    <row r="77" spans="1:16" ht="12.75" customHeight="1" thickBot="1" x14ac:dyDescent="0.25">
      <c r="A77" s="40" t="str">
        <f t="shared" si="12"/>
        <v> AN 235.234 </v>
      </c>
      <c r="B77" s="48" t="str">
        <f t="shared" si="13"/>
        <v>I</v>
      </c>
      <c r="C77" s="40">
        <f t="shared" si="14"/>
        <v>25324.260999999999</v>
      </c>
      <c r="D77" s="15" t="str">
        <f t="shared" si="15"/>
        <v>vis</v>
      </c>
      <c r="E77" s="49">
        <f>VLOOKUP(C77,Active!C$21:E$968,3,FALSE)</f>
        <v>-4580.2185034433378</v>
      </c>
      <c r="F77" s="48" t="s">
        <v>80</v>
      </c>
      <c r="G77" s="15" t="str">
        <f t="shared" si="16"/>
        <v>25324.261</v>
      </c>
      <c r="H77" s="40">
        <f t="shared" si="17"/>
        <v>-4580</v>
      </c>
      <c r="I77" s="50" t="s">
        <v>165</v>
      </c>
      <c r="J77" s="51" t="s">
        <v>166</v>
      </c>
      <c r="K77" s="50">
        <v>-4580</v>
      </c>
      <c r="L77" s="50" t="s">
        <v>167</v>
      </c>
      <c r="M77" s="51" t="s">
        <v>97</v>
      </c>
      <c r="N77" s="51"/>
      <c r="O77" s="52" t="s">
        <v>146</v>
      </c>
      <c r="P77" s="52" t="s">
        <v>154</v>
      </c>
    </row>
    <row r="78" spans="1:16" ht="12.75" customHeight="1" thickBot="1" x14ac:dyDescent="0.25">
      <c r="A78" s="40" t="str">
        <f t="shared" si="12"/>
        <v> AN 235.234 </v>
      </c>
      <c r="B78" s="48" t="str">
        <f t="shared" si="13"/>
        <v>I</v>
      </c>
      <c r="C78" s="40">
        <f t="shared" si="14"/>
        <v>25504.544999999998</v>
      </c>
      <c r="D78" s="15" t="str">
        <f t="shared" si="15"/>
        <v>vis</v>
      </c>
      <c r="E78" s="49">
        <f>VLOOKUP(C78,Active!C$21:E$968,3,FALSE)</f>
        <v>-4529.9265583169145</v>
      </c>
      <c r="F78" s="48" t="s">
        <v>80</v>
      </c>
      <c r="G78" s="15" t="str">
        <f t="shared" si="16"/>
        <v>25504.545</v>
      </c>
      <c r="H78" s="40">
        <f t="shared" si="17"/>
        <v>-4530</v>
      </c>
      <c r="I78" s="50" t="s">
        <v>168</v>
      </c>
      <c r="J78" s="51" t="s">
        <v>169</v>
      </c>
      <c r="K78" s="50">
        <v>-4530</v>
      </c>
      <c r="L78" s="50" t="s">
        <v>170</v>
      </c>
      <c r="M78" s="51" t="s">
        <v>97</v>
      </c>
      <c r="N78" s="51"/>
      <c r="O78" s="52" t="s">
        <v>146</v>
      </c>
      <c r="P78" s="52" t="s">
        <v>154</v>
      </c>
    </row>
    <row r="79" spans="1:16" ht="12.75" customHeight="1" thickBot="1" x14ac:dyDescent="0.25">
      <c r="A79" s="40" t="str">
        <f t="shared" si="12"/>
        <v> AN 235.234 </v>
      </c>
      <c r="B79" s="48" t="str">
        <f t="shared" si="13"/>
        <v>I</v>
      </c>
      <c r="C79" s="40">
        <f t="shared" si="14"/>
        <v>25540.397000000001</v>
      </c>
      <c r="D79" s="15" t="str">
        <f t="shared" si="15"/>
        <v>vis</v>
      </c>
      <c r="E79" s="49">
        <f>VLOOKUP(C79,Active!C$21:E$968,3,FALSE)</f>
        <v>-4519.9253002093028</v>
      </c>
      <c r="F79" s="48" t="s">
        <v>80</v>
      </c>
      <c r="G79" s="15" t="str">
        <f t="shared" si="16"/>
        <v>25540.397</v>
      </c>
      <c r="H79" s="40">
        <f t="shared" si="17"/>
        <v>-4520</v>
      </c>
      <c r="I79" s="50" t="s">
        <v>171</v>
      </c>
      <c r="J79" s="51" t="s">
        <v>172</v>
      </c>
      <c r="K79" s="50">
        <v>-4520</v>
      </c>
      <c r="L79" s="50" t="s">
        <v>145</v>
      </c>
      <c r="M79" s="51" t="s">
        <v>97</v>
      </c>
      <c r="N79" s="51"/>
      <c r="O79" s="52" t="s">
        <v>146</v>
      </c>
      <c r="P79" s="52" t="s">
        <v>154</v>
      </c>
    </row>
    <row r="80" spans="1:16" ht="12.75" customHeight="1" thickBot="1" x14ac:dyDescent="0.25">
      <c r="A80" s="40" t="str">
        <f t="shared" si="12"/>
        <v> AN 235.234 </v>
      </c>
      <c r="B80" s="48" t="str">
        <f t="shared" si="13"/>
        <v>I</v>
      </c>
      <c r="C80" s="40">
        <f t="shared" si="14"/>
        <v>25546.521000000001</v>
      </c>
      <c r="D80" s="15" t="str">
        <f t="shared" si="15"/>
        <v>vis</v>
      </c>
      <c r="E80" s="49">
        <f>VLOOKUP(C80,Active!C$21:E$968,3,FALSE)</f>
        <v>-4518.2169518702703</v>
      </c>
      <c r="F80" s="48" t="s">
        <v>80</v>
      </c>
      <c r="G80" s="15" t="str">
        <f t="shared" si="16"/>
        <v>25546.521</v>
      </c>
      <c r="H80" s="40">
        <f t="shared" si="17"/>
        <v>-4518</v>
      </c>
      <c r="I80" s="50" t="s">
        <v>173</v>
      </c>
      <c r="J80" s="51" t="s">
        <v>174</v>
      </c>
      <c r="K80" s="50">
        <v>-4518</v>
      </c>
      <c r="L80" s="50" t="s">
        <v>175</v>
      </c>
      <c r="M80" s="51" t="s">
        <v>97</v>
      </c>
      <c r="N80" s="51"/>
      <c r="O80" s="52" t="s">
        <v>146</v>
      </c>
      <c r="P80" s="52" t="s">
        <v>154</v>
      </c>
    </row>
    <row r="81" spans="1:16" ht="12.75" customHeight="1" thickBot="1" x14ac:dyDescent="0.25">
      <c r="A81" s="40" t="str">
        <f t="shared" si="12"/>
        <v> AN 235.234 </v>
      </c>
      <c r="B81" s="48" t="str">
        <f t="shared" si="13"/>
        <v>I</v>
      </c>
      <c r="C81" s="40">
        <f t="shared" si="14"/>
        <v>25547.56</v>
      </c>
      <c r="D81" s="15" t="str">
        <f t="shared" si="15"/>
        <v>vis</v>
      </c>
      <c r="E81" s="49">
        <f>VLOOKUP(C81,Active!C$21:E$968,3,FALSE)</f>
        <v>-4517.9271128885175</v>
      </c>
      <c r="F81" s="48" t="s">
        <v>80</v>
      </c>
      <c r="G81" s="15" t="str">
        <f t="shared" si="16"/>
        <v>25547.560</v>
      </c>
      <c r="H81" s="40">
        <f t="shared" si="17"/>
        <v>-4518</v>
      </c>
      <c r="I81" s="50" t="s">
        <v>176</v>
      </c>
      <c r="J81" s="51" t="s">
        <v>177</v>
      </c>
      <c r="K81" s="50">
        <v>-4518</v>
      </c>
      <c r="L81" s="50" t="s">
        <v>178</v>
      </c>
      <c r="M81" s="51" t="s">
        <v>97</v>
      </c>
      <c r="N81" s="51"/>
      <c r="O81" s="52" t="s">
        <v>146</v>
      </c>
      <c r="P81" s="52" t="s">
        <v>154</v>
      </c>
    </row>
    <row r="82" spans="1:16" ht="12.75" customHeight="1" thickBot="1" x14ac:dyDescent="0.25">
      <c r="A82" s="40" t="str">
        <f t="shared" si="12"/>
        <v> AN 238.210 </v>
      </c>
      <c r="B82" s="48" t="str">
        <f t="shared" si="13"/>
        <v>I</v>
      </c>
      <c r="C82" s="40">
        <f t="shared" si="14"/>
        <v>25679.17</v>
      </c>
      <c r="D82" s="15" t="str">
        <f t="shared" si="15"/>
        <v>vis</v>
      </c>
      <c r="E82" s="49">
        <f>VLOOKUP(C82,Active!C$21:E$968,3,FALSE)</f>
        <v>-4481.2132453346112</v>
      </c>
      <c r="F82" s="48" t="s">
        <v>80</v>
      </c>
      <c r="G82" s="15" t="str">
        <f t="shared" si="16"/>
        <v>25679.170</v>
      </c>
      <c r="H82" s="40">
        <f t="shared" si="17"/>
        <v>-4481</v>
      </c>
      <c r="I82" s="50" t="s">
        <v>179</v>
      </c>
      <c r="J82" s="51" t="s">
        <v>180</v>
      </c>
      <c r="K82" s="50">
        <v>-4481</v>
      </c>
      <c r="L82" s="50" t="s">
        <v>181</v>
      </c>
      <c r="M82" s="51" t="s">
        <v>97</v>
      </c>
      <c r="N82" s="51"/>
      <c r="O82" s="52" t="s">
        <v>182</v>
      </c>
      <c r="P82" s="52" t="s">
        <v>183</v>
      </c>
    </row>
    <row r="83" spans="1:16" ht="12.75" customHeight="1" thickBot="1" x14ac:dyDescent="0.25">
      <c r="A83" s="40" t="str">
        <f t="shared" si="12"/>
        <v> AC 218.14 </v>
      </c>
      <c r="B83" s="48" t="str">
        <f t="shared" si="13"/>
        <v>I</v>
      </c>
      <c r="C83" s="40">
        <f t="shared" si="14"/>
        <v>26324.38</v>
      </c>
      <c r="D83" s="15" t="str">
        <f t="shared" si="15"/>
        <v>vis</v>
      </c>
      <c r="E83" s="49">
        <f>VLOOKUP(C83,Active!C$21:E$968,3,FALSE)</f>
        <v>-4301.225748302043</v>
      </c>
      <c r="F83" s="48" t="s">
        <v>80</v>
      </c>
      <c r="G83" s="15" t="str">
        <f t="shared" si="16"/>
        <v>26324.380</v>
      </c>
      <c r="H83" s="40">
        <f t="shared" si="17"/>
        <v>-4301</v>
      </c>
      <c r="I83" s="50" t="s">
        <v>184</v>
      </c>
      <c r="J83" s="51" t="s">
        <v>185</v>
      </c>
      <c r="K83" s="50">
        <v>-4301</v>
      </c>
      <c r="L83" s="50" t="s">
        <v>186</v>
      </c>
      <c r="M83" s="51" t="s">
        <v>97</v>
      </c>
      <c r="N83" s="51"/>
      <c r="O83" s="52" t="s">
        <v>158</v>
      </c>
      <c r="P83" s="52" t="s">
        <v>187</v>
      </c>
    </row>
    <row r="84" spans="1:16" ht="12.75" customHeight="1" thickBot="1" x14ac:dyDescent="0.25">
      <c r="A84" s="40" t="str">
        <f t="shared" si="12"/>
        <v> AC 218.14 </v>
      </c>
      <c r="B84" s="48" t="str">
        <f t="shared" si="13"/>
        <v>I</v>
      </c>
      <c r="C84" s="40">
        <f t="shared" si="14"/>
        <v>26325.446</v>
      </c>
      <c r="D84" s="15" t="str">
        <f t="shared" si="15"/>
        <v>vis</v>
      </c>
      <c r="E84" s="49">
        <f>VLOOKUP(C84,Active!C$21:E$968,3,FALSE)</f>
        <v>-4300.9283774121986</v>
      </c>
      <c r="F84" s="48" t="s">
        <v>80</v>
      </c>
      <c r="G84" s="15" t="str">
        <f t="shared" si="16"/>
        <v>26325.446</v>
      </c>
      <c r="H84" s="40">
        <f t="shared" si="17"/>
        <v>-4301</v>
      </c>
      <c r="I84" s="50" t="s">
        <v>188</v>
      </c>
      <c r="J84" s="51" t="s">
        <v>189</v>
      </c>
      <c r="K84" s="50">
        <v>-4301</v>
      </c>
      <c r="L84" s="50" t="s">
        <v>190</v>
      </c>
      <c r="M84" s="51" t="s">
        <v>97</v>
      </c>
      <c r="N84" s="51"/>
      <c r="O84" s="52" t="s">
        <v>158</v>
      </c>
      <c r="P84" s="52" t="s">
        <v>187</v>
      </c>
    </row>
    <row r="85" spans="1:16" ht="12.75" customHeight="1" thickBot="1" x14ac:dyDescent="0.25">
      <c r="A85" s="40" t="str">
        <f t="shared" si="12"/>
        <v> AC 218.14 </v>
      </c>
      <c r="B85" s="48" t="str">
        <f t="shared" si="13"/>
        <v>I</v>
      </c>
      <c r="C85" s="40">
        <f t="shared" si="14"/>
        <v>27361.437000000002</v>
      </c>
      <c r="D85" s="15" t="str">
        <f t="shared" si="15"/>
        <v>vis</v>
      </c>
      <c r="E85" s="49">
        <f>VLOOKUP(C85,Active!C$21:E$968,3,FALSE)</f>
        <v>-4011.9287849721136</v>
      </c>
      <c r="F85" s="48" t="s">
        <v>80</v>
      </c>
      <c r="G85" s="15" t="str">
        <f t="shared" si="16"/>
        <v>27361.437</v>
      </c>
      <c r="H85" s="40">
        <f t="shared" si="17"/>
        <v>-4012</v>
      </c>
      <c r="I85" s="50" t="s">
        <v>191</v>
      </c>
      <c r="J85" s="51" t="s">
        <v>192</v>
      </c>
      <c r="K85" s="50">
        <v>-4012</v>
      </c>
      <c r="L85" s="50" t="s">
        <v>193</v>
      </c>
      <c r="M85" s="51" t="s">
        <v>97</v>
      </c>
      <c r="N85" s="51"/>
      <c r="O85" s="52" t="s">
        <v>158</v>
      </c>
      <c r="P85" s="52" t="s">
        <v>187</v>
      </c>
    </row>
    <row r="86" spans="1:16" ht="12.75" customHeight="1" thickBot="1" x14ac:dyDescent="0.25">
      <c r="A86" s="40" t="str">
        <f t="shared" si="12"/>
        <v> AN 257.211 </v>
      </c>
      <c r="B86" s="48" t="str">
        <f t="shared" si="13"/>
        <v>I</v>
      </c>
      <c r="C86" s="40">
        <f t="shared" si="14"/>
        <v>27483.313999999998</v>
      </c>
      <c r="D86" s="15" t="str">
        <f t="shared" si="15"/>
        <v>vis</v>
      </c>
      <c r="E86" s="49">
        <f>VLOOKUP(C86,Active!C$21:E$968,3,FALSE)</f>
        <v>-3977.9300308055044</v>
      </c>
      <c r="F86" s="48" t="s">
        <v>80</v>
      </c>
      <c r="G86" s="15" t="str">
        <f t="shared" si="16"/>
        <v>27483.314</v>
      </c>
      <c r="H86" s="40">
        <f t="shared" si="17"/>
        <v>-3978</v>
      </c>
      <c r="I86" s="50" t="s">
        <v>194</v>
      </c>
      <c r="J86" s="51" t="s">
        <v>195</v>
      </c>
      <c r="K86" s="50">
        <v>-3978</v>
      </c>
      <c r="L86" s="50" t="s">
        <v>196</v>
      </c>
      <c r="M86" s="51" t="s">
        <v>97</v>
      </c>
      <c r="N86" s="51"/>
      <c r="O86" s="52" t="s">
        <v>197</v>
      </c>
      <c r="P86" s="52" t="s">
        <v>198</v>
      </c>
    </row>
    <row r="87" spans="1:16" ht="12.75" customHeight="1" thickBot="1" x14ac:dyDescent="0.25">
      <c r="A87" s="40" t="str">
        <f t="shared" si="12"/>
        <v> AN 257.211 </v>
      </c>
      <c r="B87" s="48" t="str">
        <f t="shared" si="13"/>
        <v>I</v>
      </c>
      <c r="C87" s="40">
        <f t="shared" si="14"/>
        <v>27489.398000000001</v>
      </c>
      <c r="D87" s="15" t="str">
        <f t="shared" si="15"/>
        <v>vis</v>
      </c>
      <c r="E87" s="49">
        <f>VLOOKUP(C87,Active!C$21:E$968,3,FALSE)</f>
        <v>-3976.2328408488293</v>
      </c>
      <c r="F87" s="48" t="s">
        <v>80</v>
      </c>
      <c r="G87" s="15" t="str">
        <f t="shared" si="16"/>
        <v>27489.398</v>
      </c>
      <c r="H87" s="40">
        <f t="shared" si="17"/>
        <v>-3976</v>
      </c>
      <c r="I87" s="50" t="s">
        <v>199</v>
      </c>
      <c r="J87" s="51" t="s">
        <v>200</v>
      </c>
      <c r="K87" s="50">
        <v>-3976</v>
      </c>
      <c r="L87" s="50" t="s">
        <v>201</v>
      </c>
      <c r="M87" s="51" t="s">
        <v>97</v>
      </c>
      <c r="N87" s="51"/>
      <c r="O87" s="52" t="s">
        <v>197</v>
      </c>
      <c r="P87" s="52" t="s">
        <v>198</v>
      </c>
    </row>
    <row r="88" spans="1:16" ht="12.75" customHeight="1" thickBot="1" x14ac:dyDescent="0.25">
      <c r="A88" s="40" t="str">
        <f t="shared" si="12"/>
        <v> AN 257.211 </v>
      </c>
      <c r="B88" s="48" t="str">
        <f t="shared" si="13"/>
        <v>I</v>
      </c>
      <c r="C88" s="40">
        <f t="shared" si="14"/>
        <v>27507.348000000002</v>
      </c>
      <c r="D88" s="15" t="str">
        <f t="shared" si="15"/>
        <v>vis</v>
      </c>
      <c r="E88" s="49">
        <f>VLOOKUP(C88,Active!C$21:E$968,3,FALSE)</f>
        <v>-3971.2255167656085</v>
      </c>
      <c r="F88" s="48" t="s">
        <v>80</v>
      </c>
      <c r="G88" s="15" t="str">
        <f t="shared" si="16"/>
        <v>27507.348</v>
      </c>
      <c r="H88" s="40">
        <f t="shared" si="17"/>
        <v>-3971</v>
      </c>
      <c r="I88" s="50" t="s">
        <v>202</v>
      </c>
      <c r="J88" s="51" t="s">
        <v>203</v>
      </c>
      <c r="K88" s="50">
        <v>-3971</v>
      </c>
      <c r="L88" s="50" t="s">
        <v>204</v>
      </c>
      <c r="M88" s="51" t="s">
        <v>97</v>
      </c>
      <c r="N88" s="51"/>
      <c r="O88" s="52" t="s">
        <v>197</v>
      </c>
      <c r="P88" s="52" t="s">
        <v>198</v>
      </c>
    </row>
    <row r="89" spans="1:16" ht="12.75" customHeight="1" thickBot="1" x14ac:dyDescent="0.25">
      <c r="A89" s="40" t="str">
        <f t="shared" si="12"/>
        <v> AN 257.211 </v>
      </c>
      <c r="B89" s="48" t="str">
        <f t="shared" si="13"/>
        <v>I</v>
      </c>
      <c r="C89" s="40">
        <f t="shared" si="14"/>
        <v>27544.254000000001</v>
      </c>
      <c r="D89" s="15" t="str">
        <f t="shared" si="15"/>
        <v>vis</v>
      </c>
      <c r="E89" s="49">
        <f>VLOOKUP(C89,Active!C$21:E$968,3,FALSE)</f>
        <v>-3960.9302352828608</v>
      </c>
      <c r="F89" s="48" t="s">
        <v>80</v>
      </c>
      <c r="G89" s="15" t="str">
        <f t="shared" si="16"/>
        <v>27544.254</v>
      </c>
      <c r="H89" s="40">
        <f t="shared" si="17"/>
        <v>-3961</v>
      </c>
      <c r="I89" s="50" t="s">
        <v>205</v>
      </c>
      <c r="J89" s="51" t="s">
        <v>206</v>
      </c>
      <c r="K89" s="50">
        <v>-3961</v>
      </c>
      <c r="L89" s="50" t="s">
        <v>207</v>
      </c>
      <c r="M89" s="51" t="s">
        <v>97</v>
      </c>
      <c r="N89" s="51"/>
      <c r="O89" s="52" t="s">
        <v>197</v>
      </c>
      <c r="P89" s="52" t="s">
        <v>198</v>
      </c>
    </row>
    <row r="90" spans="1:16" ht="12.75" customHeight="1" thickBot="1" x14ac:dyDescent="0.25">
      <c r="A90" s="40" t="str">
        <f t="shared" si="12"/>
        <v> AN 257.211 </v>
      </c>
      <c r="B90" s="48" t="str">
        <f t="shared" si="13"/>
        <v>I</v>
      </c>
      <c r="C90" s="40">
        <f t="shared" si="14"/>
        <v>27730.657999999999</v>
      </c>
      <c r="D90" s="15" t="str">
        <f t="shared" si="15"/>
        <v>vis</v>
      </c>
      <c r="E90" s="49">
        <f>VLOOKUP(C90,Active!C$21:E$968,3,FALSE)</f>
        <v>-3908.9310576556409</v>
      </c>
      <c r="F90" s="48" t="s">
        <v>80</v>
      </c>
      <c r="G90" s="15" t="str">
        <f t="shared" si="16"/>
        <v>27730.658</v>
      </c>
      <c r="H90" s="40">
        <f t="shared" si="17"/>
        <v>-3909</v>
      </c>
      <c r="I90" s="50" t="s">
        <v>208</v>
      </c>
      <c r="J90" s="51" t="s">
        <v>209</v>
      </c>
      <c r="K90" s="50">
        <v>-3909</v>
      </c>
      <c r="L90" s="50" t="s">
        <v>210</v>
      </c>
      <c r="M90" s="51" t="s">
        <v>97</v>
      </c>
      <c r="N90" s="51"/>
      <c r="O90" s="52" t="s">
        <v>197</v>
      </c>
      <c r="P90" s="52" t="s">
        <v>198</v>
      </c>
    </row>
    <row r="91" spans="1:16" ht="12.75" customHeight="1" thickBot="1" x14ac:dyDescent="0.25">
      <c r="A91" s="40" t="str">
        <f t="shared" si="12"/>
        <v> AC 218.14 </v>
      </c>
      <c r="B91" s="48" t="str">
        <f t="shared" si="13"/>
        <v>I</v>
      </c>
      <c r="C91" s="40">
        <f t="shared" si="14"/>
        <v>27741.416000000001</v>
      </c>
      <c r="D91" s="15" t="str">
        <f t="shared" si="15"/>
        <v>vis</v>
      </c>
      <c r="E91" s="49">
        <f>VLOOKUP(C91,Active!C$21:E$968,3,FALSE)</f>
        <v>-3905.9300107204158</v>
      </c>
      <c r="F91" s="48" t="s">
        <v>80</v>
      </c>
      <c r="G91" s="15" t="str">
        <f t="shared" si="16"/>
        <v>27741.416</v>
      </c>
      <c r="H91" s="40">
        <f t="shared" si="17"/>
        <v>-3906</v>
      </c>
      <c r="I91" s="50" t="s">
        <v>211</v>
      </c>
      <c r="J91" s="51" t="s">
        <v>212</v>
      </c>
      <c r="K91" s="50">
        <v>-3906</v>
      </c>
      <c r="L91" s="50" t="s">
        <v>196</v>
      </c>
      <c r="M91" s="51" t="s">
        <v>97</v>
      </c>
      <c r="N91" s="51"/>
      <c r="O91" s="52" t="s">
        <v>158</v>
      </c>
      <c r="P91" s="52" t="s">
        <v>187</v>
      </c>
    </row>
    <row r="92" spans="1:16" ht="12.75" customHeight="1" thickBot="1" x14ac:dyDescent="0.25">
      <c r="A92" s="40" t="str">
        <f t="shared" si="12"/>
        <v> AN 257.211 </v>
      </c>
      <c r="B92" s="48" t="str">
        <f t="shared" si="13"/>
        <v>I</v>
      </c>
      <c r="C92" s="40">
        <f t="shared" si="14"/>
        <v>27826.36</v>
      </c>
      <c r="D92" s="15" t="str">
        <f t="shared" si="15"/>
        <v>vis</v>
      </c>
      <c r="E92" s="49">
        <f>VLOOKUP(C92,Active!C$21:E$968,3,FALSE)</f>
        <v>-3882.2340699446459</v>
      </c>
      <c r="F92" s="48" t="s">
        <v>80</v>
      </c>
      <c r="G92" s="15" t="str">
        <f t="shared" si="16"/>
        <v>27826.360</v>
      </c>
      <c r="H92" s="40">
        <f t="shared" si="17"/>
        <v>-3882</v>
      </c>
      <c r="I92" s="50" t="s">
        <v>213</v>
      </c>
      <c r="J92" s="51" t="s">
        <v>214</v>
      </c>
      <c r="K92" s="50">
        <v>-3882</v>
      </c>
      <c r="L92" s="50" t="s">
        <v>215</v>
      </c>
      <c r="M92" s="51" t="s">
        <v>97</v>
      </c>
      <c r="N92" s="51"/>
      <c r="O92" s="52" t="s">
        <v>197</v>
      </c>
      <c r="P92" s="52" t="s">
        <v>198</v>
      </c>
    </row>
    <row r="93" spans="1:16" ht="12.75" customHeight="1" thickBot="1" x14ac:dyDescent="0.25">
      <c r="A93" s="40" t="str">
        <f t="shared" si="12"/>
        <v> AN 257.211 </v>
      </c>
      <c r="B93" s="48" t="str">
        <f t="shared" si="13"/>
        <v>I</v>
      </c>
      <c r="C93" s="40">
        <f t="shared" si="14"/>
        <v>27827.445</v>
      </c>
      <c r="D93" s="15" t="str">
        <f t="shared" si="15"/>
        <v>vis</v>
      </c>
      <c r="E93" s="49">
        <f>VLOOKUP(C93,Active!C$21:E$968,3,FALSE)</f>
        <v>-3881.9313988231816</v>
      </c>
      <c r="F93" s="48" t="s">
        <v>80</v>
      </c>
      <c r="G93" s="15" t="str">
        <f t="shared" si="16"/>
        <v>27827.445</v>
      </c>
      <c r="H93" s="40">
        <f t="shared" si="17"/>
        <v>-3882</v>
      </c>
      <c r="I93" s="50" t="s">
        <v>216</v>
      </c>
      <c r="J93" s="51" t="s">
        <v>217</v>
      </c>
      <c r="K93" s="50">
        <v>-3882</v>
      </c>
      <c r="L93" s="50" t="s">
        <v>218</v>
      </c>
      <c r="M93" s="51" t="s">
        <v>97</v>
      </c>
      <c r="N93" s="51"/>
      <c r="O93" s="52" t="s">
        <v>197</v>
      </c>
      <c r="P93" s="52" t="s">
        <v>198</v>
      </c>
    </row>
    <row r="94" spans="1:16" ht="12.75" customHeight="1" thickBot="1" x14ac:dyDescent="0.25">
      <c r="A94" s="40" t="str">
        <f t="shared" si="12"/>
        <v> AN 257.211 </v>
      </c>
      <c r="B94" s="48" t="str">
        <f t="shared" si="13"/>
        <v>I</v>
      </c>
      <c r="C94" s="40">
        <f t="shared" si="14"/>
        <v>27887.274000000001</v>
      </c>
      <c r="D94" s="15" t="str">
        <f t="shared" si="15"/>
        <v>vis</v>
      </c>
      <c r="E94" s="49">
        <f>VLOOKUP(C94,Active!C$21:E$968,3,FALSE)</f>
        <v>-3865.2415273705351</v>
      </c>
      <c r="F94" s="48" t="s">
        <v>80</v>
      </c>
      <c r="G94" s="15" t="str">
        <f t="shared" si="16"/>
        <v>27887.274</v>
      </c>
      <c r="H94" s="40">
        <f t="shared" si="17"/>
        <v>-3865</v>
      </c>
      <c r="I94" s="50" t="s">
        <v>219</v>
      </c>
      <c r="J94" s="51" t="s">
        <v>220</v>
      </c>
      <c r="K94" s="50">
        <v>-3865</v>
      </c>
      <c r="L94" s="50" t="s">
        <v>221</v>
      </c>
      <c r="M94" s="51" t="s">
        <v>97</v>
      </c>
      <c r="N94" s="51"/>
      <c r="O94" s="52" t="s">
        <v>197</v>
      </c>
      <c r="P94" s="52" t="s">
        <v>198</v>
      </c>
    </row>
    <row r="95" spans="1:16" ht="12.75" customHeight="1" thickBot="1" x14ac:dyDescent="0.25">
      <c r="A95" s="40" t="str">
        <f t="shared" si="12"/>
        <v> AN 257.211 </v>
      </c>
      <c r="B95" s="48" t="str">
        <f t="shared" si="13"/>
        <v>I</v>
      </c>
      <c r="C95" s="40">
        <f t="shared" si="14"/>
        <v>27888.379000000001</v>
      </c>
      <c r="D95" s="15" t="str">
        <f t="shared" si="15"/>
        <v>vis</v>
      </c>
      <c r="E95" s="49">
        <f>VLOOKUP(C95,Active!C$21:E$968,3,FALSE)</f>
        <v>-3864.9332770578912</v>
      </c>
      <c r="F95" s="48" t="s">
        <v>80</v>
      </c>
      <c r="G95" s="15" t="str">
        <f t="shared" si="16"/>
        <v>27888.379</v>
      </c>
      <c r="H95" s="40">
        <f t="shared" si="17"/>
        <v>-3865</v>
      </c>
      <c r="I95" s="50" t="s">
        <v>222</v>
      </c>
      <c r="J95" s="51" t="s">
        <v>223</v>
      </c>
      <c r="K95" s="50">
        <v>-3865</v>
      </c>
      <c r="L95" s="50" t="s">
        <v>224</v>
      </c>
      <c r="M95" s="51" t="s">
        <v>97</v>
      </c>
      <c r="N95" s="51"/>
      <c r="O95" s="52" t="s">
        <v>197</v>
      </c>
      <c r="P95" s="52" t="s">
        <v>198</v>
      </c>
    </row>
    <row r="96" spans="1:16" ht="12.75" customHeight="1" thickBot="1" x14ac:dyDescent="0.25">
      <c r="A96" s="40" t="str">
        <f t="shared" si="12"/>
        <v> AC 218.14 </v>
      </c>
      <c r="B96" s="48" t="str">
        <f t="shared" si="13"/>
        <v>I</v>
      </c>
      <c r="C96" s="40">
        <f t="shared" si="14"/>
        <v>28544.386999999999</v>
      </c>
      <c r="D96" s="15" t="str">
        <f t="shared" si="15"/>
        <v>vis</v>
      </c>
      <c r="E96" s="49">
        <f>VLOOKUP(C96,Active!C$21:E$968,3,FALSE)</f>
        <v>-3681.9335747077416</v>
      </c>
      <c r="F96" s="48" t="s">
        <v>80</v>
      </c>
      <c r="G96" s="15" t="str">
        <f t="shared" si="16"/>
        <v>28544.387</v>
      </c>
      <c r="H96" s="40">
        <f t="shared" si="17"/>
        <v>-3682</v>
      </c>
      <c r="I96" s="50" t="s">
        <v>225</v>
      </c>
      <c r="J96" s="51" t="s">
        <v>226</v>
      </c>
      <c r="K96" s="50">
        <v>-3682</v>
      </c>
      <c r="L96" s="50" t="s">
        <v>227</v>
      </c>
      <c r="M96" s="51" t="s">
        <v>97</v>
      </c>
      <c r="N96" s="51"/>
      <c r="O96" s="52" t="s">
        <v>158</v>
      </c>
      <c r="P96" s="52" t="s">
        <v>187</v>
      </c>
    </row>
    <row r="97" spans="1:16" ht="12.75" customHeight="1" thickBot="1" x14ac:dyDescent="0.25">
      <c r="A97" s="40" t="str">
        <f t="shared" si="12"/>
        <v> AC 218.14 </v>
      </c>
      <c r="B97" s="48" t="str">
        <f t="shared" si="13"/>
        <v>I</v>
      </c>
      <c r="C97" s="40">
        <f t="shared" si="14"/>
        <v>28550.444</v>
      </c>
      <c r="D97" s="15" t="str">
        <f t="shared" si="15"/>
        <v>vis</v>
      </c>
      <c r="E97" s="49">
        <f>VLOOKUP(C97,Active!C$21:E$968,3,FALSE)</f>
        <v>-3680.243916659158</v>
      </c>
      <c r="F97" s="48" t="s">
        <v>80</v>
      </c>
      <c r="G97" s="15" t="str">
        <f t="shared" si="16"/>
        <v>28550.444</v>
      </c>
      <c r="H97" s="40">
        <f t="shared" si="17"/>
        <v>-3680</v>
      </c>
      <c r="I97" s="50" t="s">
        <v>228</v>
      </c>
      <c r="J97" s="51" t="s">
        <v>229</v>
      </c>
      <c r="K97" s="50">
        <v>-3680</v>
      </c>
      <c r="L97" s="50" t="s">
        <v>230</v>
      </c>
      <c r="M97" s="51" t="s">
        <v>97</v>
      </c>
      <c r="N97" s="51"/>
      <c r="O97" s="52" t="s">
        <v>158</v>
      </c>
      <c r="P97" s="52" t="s">
        <v>187</v>
      </c>
    </row>
    <row r="98" spans="1:16" ht="12.75" customHeight="1" thickBot="1" x14ac:dyDescent="0.25">
      <c r="A98" s="40" t="str">
        <f t="shared" si="12"/>
        <v> AC 218.14 </v>
      </c>
      <c r="B98" s="48" t="str">
        <f t="shared" si="13"/>
        <v>I</v>
      </c>
      <c r="C98" s="40">
        <f t="shared" si="14"/>
        <v>28598.162</v>
      </c>
      <c r="D98" s="15" t="str">
        <f t="shared" si="15"/>
        <v>vis</v>
      </c>
      <c r="E98" s="49">
        <f>VLOOKUP(C98,Active!C$21:E$968,3,FALSE)</f>
        <v>-3666.9325244250017</v>
      </c>
      <c r="F98" s="48" t="s">
        <v>80</v>
      </c>
      <c r="G98" s="15" t="str">
        <f t="shared" si="16"/>
        <v>28598.162</v>
      </c>
      <c r="H98" s="40">
        <f t="shared" si="17"/>
        <v>-3667</v>
      </c>
      <c r="I98" s="50" t="s">
        <v>231</v>
      </c>
      <c r="J98" s="51" t="s">
        <v>232</v>
      </c>
      <c r="K98" s="50">
        <v>-3667</v>
      </c>
      <c r="L98" s="50" t="s">
        <v>233</v>
      </c>
      <c r="M98" s="51" t="s">
        <v>97</v>
      </c>
      <c r="N98" s="51"/>
      <c r="O98" s="52" t="s">
        <v>158</v>
      </c>
      <c r="P98" s="52" t="s">
        <v>187</v>
      </c>
    </row>
    <row r="99" spans="1:16" ht="12.75" customHeight="1" thickBot="1" x14ac:dyDescent="0.25">
      <c r="A99" s="40" t="str">
        <f t="shared" si="12"/>
        <v> AC 218.14 </v>
      </c>
      <c r="B99" s="48" t="str">
        <f t="shared" si="13"/>
        <v>I</v>
      </c>
      <c r="C99" s="40">
        <f t="shared" si="14"/>
        <v>28604.221000000001</v>
      </c>
      <c r="D99" s="15" t="str">
        <f t="shared" si="15"/>
        <v>vis</v>
      </c>
      <c r="E99" s="49">
        <f>VLOOKUP(C99,Active!C$21:E$968,3,FALSE)</f>
        <v>-3665.2423084573002</v>
      </c>
      <c r="F99" s="48" t="s">
        <v>80</v>
      </c>
      <c r="G99" s="15" t="str">
        <f t="shared" si="16"/>
        <v>28604.221</v>
      </c>
      <c r="H99" s="40">
        <f t="shared" si="17"/>
        <v>-3665</v>
      </c>
      <c r="I99" s="50" t="s">
        <v>234</v>
      </c>
      <c r="J99" s="51" t="s">
        <v>235</v>
      </c>
      <c r="K99" s="50">
        <v>-3665</v>
      </c>
      <c r="L99" s="50" t="s">
        <v>236</v>
      </c>
      <c r="M99" s="51" t="s">
        <v>97</v>
      </c>
      <c r="N99" s="51"/>
      <c r="O99" s="52" t="s">
        <v>158</v>
      </c>
      <c r="P99" s="52" t="s">
        <v>187</v>
      </c>
    </row>
    <row r="100" spans="1:16" ht="12.75" customHeight="1" thickBot="1" x14ac:dyDescent="0.25">
      <c r="A100" s="40" t="str">
        <f t="shared" si="12"/>
        <v> AC 218.14 </v>
      </c>
      <c r="B100" s="48" t="str">
        <f t="shared" si="13"/>
        <v>I</v>
      </c>
      <c r="C100" s="40">
        <f t="shared" si="14"/>
        <v>28623.243999999999</v>
      </c>
      <c r="D100" s="15" t="str">
        <f t="shared" si="15"/>
        <v>vis</v>
      </c>
      <c r="E100" s="49">
        <f>VLOOKUP(C100,Active!C$21:E$968,3,FALSE)</f>
        <v>-3659.9356607673235</v>
      </c>
      <c r="F100" s="48" t="s">
        <v>80</v>
      </c>
      <c r="G100" s="15" t="str">
        <f t="shared" si="16"/>
        <v>28623.244</v>
      </c>
      <c r="H100" s="40">
        <f t="shared" si="17"/>
        <v>-3660</v>
      </c>
      <c r="I100" s="50" t="s">
        <v>237</v>
      </c>
      <c r="J100" s="51" t="s">
        <v>238</v>
      </c>
      <c r="K100" s="50">
        <v>-3660</v>
      </c>
      <c r="L100" s="50" t="s">
        <v>239</v>
      </c>
      <c r="M100" s="51" t="s">
        <v>97</v>
      </c>
      <c r="N100" s="51"/>
      <c r="O100" s="52" t="s">
        <v>158</v>
      </c>
      <c r="P100" s="52" t="s">
        <v>187</v>
      </c>
    </row>
    <row r="101" spans="1:16" ht="12.75" customHeight="1" thickBot="1" x14ac:dyDescent="0.25">
      <c r="A101" s="40" t="str">
        <f t="shared" si="12"/>
        <v> AC 218.14 </v>
      </c>
      <c r="B101" s="48" t="str">
        <f t="shared" si="13"/>
        <v>I</v>
      </c>
      <c r="C101" s="40">
        <f t="shared" si="14"/>
        <v>28985.307000000001</v>
      </c>
      <c r="D101" s="15" t="str">
        <f t="shared" si="15"/>
        <v>vis</v>
      </c>
      <c r="E101" s="49">
        <f>VLOOKUP(C101,Active!C$21:E$968,3,FALSE)</f>
        <v>-3558.9347259738406</v>
      </c>
      <c r="F101" s="48" t="s">
        <v>80</v>
      </c>
      <c r="G101" s="15" t="str">
        <f t="shared" si="16"/>
        <v>28985.307</v>
      </c>
      <c r="H101" s="40">
        <f t="shared" si="17"/>
        <v>-3559</v>
      </c>
      <c r="I101" s="50" t="s">
        <v>240</v>
      </c>
      <c r="J101" s="51" t="s">
        <v>241</v>
      </c>
      <c r="K101" s="50">
        <v>-3559</v>
      </c>
      <c r="L101" s="50" t="s">
        <v>242</v>
      </c>
      <c r="M101" s="51" t="s">
        <v>97</v>
      </c>
      <c r="N101" s="51"/>
      <c r="O101" s="52" t="s">
        <v>158</v>
      </c>
      <c r="P101" s="52" t="s">
        <v>187</v>
      </c>
    </row>
    <row r="102" spans="1:16" ht="12.75" customHeight="1" thickBot="1" x14ac:dyDescent="0.25">
      <c r="A102" s="40" t="str">
        <f t="shared" si="12"/>
        <v> AC 218.14 </v>
      </c>
      <c r="B102" s="48" t="str">
        <f t="shared" si="13"/>
        <v>I</v>
      </c>
      <c r="C102" s="40">
        <f t="shared" si="14"/>
        <v>29249.43</v>
      </c>
      <c r="D102" s="15" t="str">
        <f t="shared" si="15"/>
        <v>vis</v>
      </c>
      <c r="E102" s="49">
        <f>VLOOKUP(C102,Active!C$21:E$968,3,FALSE)</f>
        <v>-3485.2550903842916</v>
      </c>
      <c r="F102" s="48" t="s">
        <v>80</v>
      </c>
      <c r="G102" s="15" t="str">
        <f t="shared" si="16"/>
        <v>29249.430</v>
      </c>
      <c r="H102" s="40">
        <f t="shared" si="17"/>
        <v>-3485</v>
      </c>
      <c r="I102" s="50" t="s">
        <v>243</v>
      </c>
      <c r="J102" s="51" t="s">
        <v>244</v>
      </c>
      <c r="K102" s="50">
        <v>-3485</v>
      </c>
      <c r="L102" s="50" t="s">
        <v>245</v>
      </c>
      <c r="M102" s="51" t="s">
        <v>97</v>
      </c>
      <c r="N102" s="51"/>
      <c r="O102" s="52" t="s">
        <v>158</v>
      </c>
      <c r="P102" s="52" t="s">
        <v>187</v>
      </c>
    </row>
    <row r="103" spans="1:16" ht="12.75" customHeight="1" thickBot="1" x14ac:dyDescent="0.25">
      <c r="A103" s="40" t="str">
        <f t="shared" si="12"/>
        <v> AC 218.14 </v>
      </c>
      <c r="B103" s="48" t="str">
        <f t="shared" si="13"/>
        <v>I</v>
      </c>
      <c r="C103" s="40">
        <f t="shared" si="14"/>
        <v>29321.154999999999</v>
      </c>
      <c r="D103" s="15" t="str">
        <f t="shared" si="15"/>
        <v>vis</v>
      </c>
      <c r="E103" s="49">
        <f>VLOOKUP(C103,Active!C$21:E$968,3,FALSE)</f>
        <v>-3465.2467160183323</v>
      </c>
      <c r="F103" s="48" t="s">
        <v>80</v>
      </c>
      <c r="G103" s="15" t="str">
        <f t="shared" si="16"/>
        <v>29321.155</v>
      </c>
      <c r="H103" s="40">
        <f t="shared" si="17"/>
        <v>-3465</v>
      </c>
      <c r="I103" s="50" t="s">
        <v>246</v>
      </c>
      <c r="J103" s="51" t="s">
        <v>247</v>
      </c>
      <c r="K103" s="50">
        <v>-3465</v>
      </c>
      <c r="L103" s="50" t="s">
        <v>248</v>
      </c>
      <c r="M103" s="51" t="s">
        <v>97</v>
      </c>
      <c r="N103" s="51"/>
      <c r="O103" s="52" t="s">
        <v>158</v>
      </c>
      <c r="P103" s="52" t="s">
        <v>187</v>
      </c>
    </row>
    <row r="104" spans="1:16" ht="12.75" customHeight="1" thickBot="1" x14ac:dyDescent="0.25">
      <c r="A104" s="40" t="str">
        <f t="shared" si="12"/>
        <v> AC 218.14 </v>
      </c>
      <c r="B104" s="48" t="str">
        <f t="shared" si="13"/>
        <v>I</v>
      </c>
      <c r="C104" s="40">
        <f t="shared" si="14"/>
        <v>29346.234</v>
      </c>
      <c r="D104" s="15" t="str">
        <f t="shared" si="15"/>
        <v>vis</v>
      </c>
      <c r="E104" s="49">
        <f>VLOOKUP(C104,Active!C$21:E$968,3,FALSE)</f>
        <v>-3458.2506892393303</v>
      </c>
      <c r="F104" s="48" t="s">
        <v>80</v>
      </c>
      <c r="G104" s="15" t="str">
        <f t="shared" si="16"/>
        <v>29346.234</v>
      </c>
      <c r="H104" s="40">
        <f t="shared" si="17"/>
        <v>-3458</v>
      </c>
      <c r="I104" s="50" t="s">
        <v>249</v>
      </c>
      <c r="J104" s="51" t="s">
        <v>250</v>
      </c>
      <c r="K104" s="50">
        <v>-3458</v>
      </c>
      <c r="L104" s="50" t="s">
        <v>251</v>
      </c>
      <c r="M104" s="51" t="s">
        <v>97</v>
      </c>
      <c r="N104" s="51"/>
      <c r="O104" s="52" t="s">
        <v>158</v>
      </c>
      <c r="P104" s="52" t="s">
        <v>187</v>
      </c>
    </row>
    <row r="105" spans="1:16" ht="12.75" customHeight="1" thickBot="1" x14ac:dyDescent="0.25">
      <c r="A105" s="40" t="str">
        <f t="shared" si="12"/>
        <v> AC 218.14 </v>
      </c>
      <c r="B105" s="48" t="str">
        <f t="shared" si="13"/>
        <v>I</v>
      </c>
      <c r="C105" s="40">
        <f t="shared" si="14"/>
        <v>29641.302</v>
      </c>
      <c r="D105" s="15" t="str">
        <f t="shared" si="15"/>
        <v>vis</v>
      </c>
      <c r="E105" s="49">
        <f>VLOOKUP(C105,Active!C$21:E$968,3,FALSE)</f>
        <v>-3375.9386500979567</v>
      </c>
      <c r="F105" s="48" t="s">
        <v>80</v>
      </c>
      <c r="G105" s="15" t="str">
        <f t="shared" si="16"/>
        <v>29641.302</v>
      </c>
      <c r="H105" s="40">
        <f t="shared" si="17"/>
        <v>-3376</v>
      </c>
      <c r="I105" s="50" t="s">
        <v>252</v>
      </c>
      <c r="J105" s="51" t="s">
        <v>253</v>
      </c>
      <c r="K105" s="50">
        <v>-3376</v>
      </c>
      <c r="L105" s="50" t="s">
        <v>254</v>
      </c>
      <c r="M105" s="51" t="s">
        <v>97</v>
      </c>
      <c r="N105" s="51"/>
      <c r="O105" s="52" t="s">
        <v>158</v>
      </c>
      <c r="P105" s="52" t="s">
        <v>187</v>
      </c>
    </row>
    <row r="106" spans="1:16" ht="12.75" customHeight="1" thickBot="1" x14ac:dyDescent="0.25">
      <c r="A106" s="40" t="str">
        <f t="shared" si="12"/>
        <v> AOLD 22.133 </v>
      </c>
      <c r="B106" s="48" t="str">
        <f t="shared" si="13"/>
        <v>I</v>
      </c>
      <c r="C106" s="40">
        <f t="shared" si="14"/>
        <v>29641.311000000002</v>
      </c>
      <c r="D106" s="15" t="str">
        <f t="shared" si="15"/>
        <v>vis</v>
      </c>
      <c r="E106" s="49">
        <f>VLOOKUP(C106,Active!C$21:E$968,3,FALSE)</f>
        <v>-3375.9361394619259</v>
      </c>
      <c r="F106" s="48" t="s">
        <v>80</v>
      </c>
      <c r="G106" s="15" t="str">
        <f t="shared" si="16"/>
        <v>29641.311</v>
      </c>
      <c r="H106" s="40">
        <f t="shared" si="17"/>
        <v>-3376</v>
      </c>
      <c r="I106" s="50" t="s">
        <v>255</v>
      </c>
      <c r="J106" s="51" t="s">
        <v>256</v>
      </c>
      <c r="K106" s="50">
        <v>-3376</v>
      </c>
      <c r="L106" s="50" t="s">
        <v>257</v>
      </c>
      <c r="M106" s="51" t="s">
        <v>82</v>
      </c>
      <c r="N106" s="51"/>
      <c r="O106" s="52" t="s">
        <v>258</v>
      </c>
      <c r="P106" s="52" t="s">
        <v>259</v>
      </c>
    </row>
    <row r="107" spans="1:16" ht="12.75" customHeight="1" thickBot="1" x14ac:dyDescent="0.25">
      <c r="A107" s="40" t="str">
        <f t="shared" ref="A107:A138" si="18">P107</f>
        <v> AC 218.14 </v>
      </c>
      <c r="B107" s="48" t="str">
        <f t="shared" ref="B107:B138" si="19">IF(H107=INT(H107),"I","II")</f>
        <v>I</v>
      </c>
      <c r="C107" s="40">
        <f t="shared" ref="C107:C138" si="20">1*G107</f>
        <v>29665.253000000001</v>
      </c>
      <c r="D107" s="15" t="str">
        <f t="shared" ref="D107:D138" si="21">VLOOKUP(F107,I$1:J$5,2,FALSE)</f>
        <v>vis</v>
      </c>
      <c r="E107" s="49">
        <f>VLOOKUP(C107,Active!C$21:E$968,3,FALSE)</f>
        <v>-3369.2572897014547</v>
      </c>
      <c r="F107" s="48" t="s">
        <v>80</v>
      </c>
      <c r="G107" s="15" t="str">
        <f t="shared" ref="G107:G138" si="22">MID(I107,3,LEN(I107)-3)</f>
        <v>29665.253</v>
      </c>
      <c r="H107" s="40">
        <f t="shared" ref="H107:H138" si="23">1*K107</f>
        <v>-3369</v>
      </c>
      <c r="I107" s="50" t="s">
        <v>260</v>
      </c>
      <c r="J107" s="51" t="s">
        <v>261</v>
      </c>
      <c r="K107" s="50">
        <v>-3369</v>
      </c>
      <c r="L107" s="50" t="s">
        <v>262</v>
      </c>
      <c r="M107" s="51" t="s">
        <v>97</v>
      </c>
      <c r="N107" s="51"/>
      <c r="O107" s="52" t="s">
        <v>158</v>
      </c>
      <c r="P107" s="52" t="s">
        <v>187</v>
      </c>
    </row>
    <row r="108" spans="1:16" ht="12.75" customHeight="1" thickBot="1" x14ac:dyDescent="0.25">
      <c r="A108" s="40" t="str">
        <f t="shared" si="18"/>
        <v> AC 218.14 </v>
      </c>
      <c r="B108" s="48" t="str">
        <f t="shared" si="19"/>
        <v>I</v>
      </c>
      <c r="C108" s="40">
        <f t="shared" si="20"/>
        <v>29690.35</v>
      </c>
      <c r="D108" s="15" t="str">
        <f t="shared" si="21"/>
        <v>vis</v>
      </c>
      <c r="E108" s="49">
        <f>VLOOKUP(C108,Active!C$21:E$968,3,FALSE)</f>
        <v>-3362.256241650392</v>
      </c>
      <c r="F108" s="48" t="s">
        <v>80</v>
      </c>
      <c r="G108" s="15" t="str">
        <f t="shared" si="22"/>
        <v>29690.350</v>
      </c>
      <c r="H108" s="40">
        <f t="shared" si="23"/>
        <v>-3362</v>
      </c>
      <c r="I108" s="50" t="s">
        <v>263</v>
      </c>
      <c r="J108" s="51" t="s">
        <v>264</v>
      </c>
      <c r="K108" s="50">
        <v>-3362</v>
      </c>
      <c r="L108" s="50" t="s">
        <v>265</v>
      </c>
      <c r="M108" s="51" t="s">
        <v>97</v>
      </c>
      <c r="N108" s="51"/>
      <c r="O108" s="52" t="s">
        <v>158</v>
      </c>
      <c r="P108" s="52" t="s">
        <v>187</v>
      </c>
    </row>
    <row r="109" spans="1:16" ht="12.75" customHeight="1" thickBot="1" x14ac:dyDescent="0.25">
      <c r="A109" s="40" t="str">
        <f t="shared" si="18"/>
        <v> AC 218.14 </v>
      </c>
      <c r="B109" s="48" t="str">
        <f t="shared" si="19"/>
        <v>I</v>
      </c>
      <c r="C109" s="40">
        <f t="shared" si="20"/>
        <v>30027.304</v>
      </c>
      <c r="D109" s="15" t="str">
        <f t="shared" si="21"/>
        <v>vis</v>
      </c>
      <c r="E109" s="49">
        <f>VLOOKUP(C109,Active!C$21:E$968,3,FALSE)</f>
        <v>-3268.2597024226802</v>
      </c>
      <c r="F109" s="48" t="s">
        <v>80</v>
      </c>
      <c r="G109" s="15" t="str">
        <f t="shared" si="22"/>
        <v>30027.304</v>
      </c>
      <c r="H109" s="40">
        <f t="shared" si="23"/>
        <v>-3268</v>
      </c>
      <c r="I109" s="50" t="s">
        <v>266</v>
      </c>
      <c r="J109" s="51" t="s">
        <v>267</v>
      </c>
      <c r="K109" s="50">
        <v>-3268</v>
      </c>
      <c r="L109" s="50" t="s">
        <v>268</v>
      </c>
      <c r="M109" s="51" t="s">
        <v>97</v>
      </c>
      <c r="N109" s="51"/>
      <c r="O109" s="52" t="s">
        <v>158</v>
      </c>
      <c r="P109" s="52" t="s">
        <v>187</v>
      </c>
    </row>
    <row r="110" spans="1:16" ht="12.75" customHeight="1" thickBot="1" x14ac:dyDescent="0.25">
      <c r="A110" s="40" t="str">
        <f t="shared" si="18"/>
        <v> AOLD 22.133 </v>
      </c>
      <c r="B110" s="48" t="str">
        <f t="shared" si="19"/>
        <v>I</v>
      </c>
      <c r="C110" s="40">
        <f t="shared" si="20"/>
        <v>30028.463</v>
      </c>
      <c r="D110" s="15" t="str">
        <f t="shared" si="21"/>
        <v>vis</v>
      </c>
      <c r="E110" s="49">
        <f>VLOOKUP(C110,Active!C$21:E$968,3,FALSE)</f>
        <v>-3267.9363882938528</v>
      </c>
      <c r="F110" s="48" t="s">
        <v>80</v>
      </c>
      <c r="G110" s="15" t="str">
        <f t="shared" si="22"/>
        <v>30028.463</v>
      </c>
      <c r="H110" s="40">
        <f t="shared" si="23"/>
        <v>-3268</v>
      </c>
      <c r="I110" s="50" t="s">
        <v>269</v>
      </c>
      <c r="J110" s="51" t="s">
        <v>270</v>
      </c>
      <c r="K110" s="50">
        <v>-3268</v>
      </c>
      <c r="L110" s="50" t="s">
        <v>271</v>
      </c>
      <c r="M110" s="51" t="s">
        <v>82</v>
      </c>
      <c r="N110" s="51"/>
      <c r="O110" s="52" t="s">
        <v>258</v>
      </c>
      <c r="P110" s="52" t="s">
        <v>259</v>
      </c>
    </row>
    <row r="111" spans="1:16" ht="12.75" customHeight="1" thickBot="1" x14ac:dyDescent="0.25">
      <c r="A111" s="40" t="str">
        <f t="shared" si="18"/>
        <v> AC 218.14 </v>
      </c>
      <c r="B111" s="48" t="str">
        <f t="shared" si="19"/>
        <v>I</v>
      </c>
      <c r="C111" s="40">
        <f t="shared" si="20"/>
        <v>30045.21</v>
      </c>
      <c r="D111" s="15" t="str">
        <f t="shared" si="21"/>
        <v>vis</v>
      </c>
      <c r="E111" s="49">
        <f>VLOOKUP(C111,Active!C$21:E$968,3,FALSE)</f>
        <v>-3263.2646525600539</v>
      </c>
      <c r="F111" s="48" t="s">
        <v>80</v>
      </c>
      <c r="G111" s="15" t="str">
        <f t="shared" si="22"/>
        <v>30045.210</v>
      </c>
      <c r="H111" s="40">
        <f t="shared" si="23"/>
        <v>-3263</v>
      </c>
      <c r="I111" s="50" t="s">
        <v>272</v>
      </c>
      <c r="J111" s="51" t="s">
        <v>273</v>
      </c>
      <c r="K111" s="50">
        <v>-3263</v>
      </c>
      <c r="L111" s="50" t="s">
        <v>274</v>
      </c>
      <c r="M111" s="51" t="s">
        <v>97</v>
      </c>
      <c r="N111" s="51"/>
      <c r="O111" s="52" t="s">
        <v>158</v>
      </c>
      <c r="P111" s="52" t="s">
        <v>187</v>
      </c>
    </row>
    <row r="112" spans="1:16" ht="12.75" customHeight="1" thickBot="1" x14ac:dyDescent="0.25">
      <c r="A112" s="40" t="str">
        <f t="shared" si="18"/>
        <v> AOLD 22.133 </v>
      </c>
      <c r="B112" s="48" t="str">
        <f t="shared" si="19"/>
        <v>I</v>
      </c>
      <c r="C112" s="40">
        <f t="shared" si="20"/>
        <v>30082.255000000001</v>
      </c>
      <c r="D112" s="15" t="str">
        <f t="shared" si="21"/>
        <v>vis</v>
      </c>
      <c r="E112" s="49">
        <f>VLOOKUP(C112,Active!C$21:E$968,3,FALSE)</f>
        <v>-3252.9305956986109</v>
      </c>
      <c r="F112" s="48" t="s">
        <v>80</v>
      </c>
      <c r="G112" s="15" t="str">
        <f t="shared" si="22"/>
        <v>30082.255</v>
      </c>
      <c r="H112" s="40">
        <f t="shared" si="23"/>
        <v>-3253</v>
      </c>
      <c r="I112" s="50" t="s">
        <v>275</v>
      </c>
      <c r="J112" s="51" t="s">
        <v>276</v>
      </c>
      <c r="K112" s="50">
        <v>-3253</v>
      </c>
      <c r="L112" s="50" t="s">
        <v>277</v>
      </c>
      <c r="M112" s="51" t="s">
        <v>82</v>
      </c>
      <c r="N112" s="51"/>
      <c r="O112" s="52" t="s">
        <v>258</v>
      </c>
      <c r="P112" s="52" t="s">
        <v>259</v>
      </c>
    </row>
    <row r="113" spans="1:16" ht="12.75" customHeight="1" thickBot="1" x14ac:dyDescent="0.25">
      <c r="A113" s="40" t="str">
        <f t="shared" si="18"/>
        <v> AOLD 22.133 </v>
      </c>
      <c r="B113" s="48" t="str">
        <f t="shared" si="19"/>
        <v>I</v>
      </c>
      <c r="C113" s="40">
        <f t="shared" si="20"/>
        <v>30088.274000000001</v>
      </c>
      <c r="D113" s="15" t="str">
        <f t="shared" si="21"/>
        <v>vis</v>
      </c>
      <c r="E113" s="49">
        <f>VLOOKUP(C113,Active!C$21:E$968,3,FALSE)</f>
        <v>-3251.251538113268</v>
      </c>
      <c r="F113" s="48" t="s">
        <v>80</v>
      </c>
      <c r="G113" s="15" t="str">
        <f t="shared" si="22"/>
        <v>30088.274</v>
      </c>
      <c r="H113" s="40">
        <f t="shared" si="23"/>
        <v>-3251</v>
      </c>
      <c r="I113" s="50" t="s">
        <v>278</v>
      </c>
      <c r="J113" s="51" t="s">
        <v>279</v>
      </c>
      <c r="K113" s="50">
        <v>-3251</v>
      </c>
      <c r="L113" s="50" t="s">
        <v>280</v>
      </c>
      <c r="M113" s="51" t="s">
        <v>82</v>
      </c>
      <c r="N113" s="51"/>
      <c r="O113" s="52" t="s">
        <v>258</v>
      </c>
      <c r="P113" s="52" t="s">
        <v>259</v>
      </c>
    </row>
    <row r="114" spans="1:16" ht="12.75" customHeight="1" thickBot="1" x14ac:dyDescent="0.25">
      <c r="A114" s="40" t="str">
        <f t="shared" si="18"/>
        <v> AOLD 22.133 </v>
      </c>
      <c r="B114" s="48" t="str">
        <f t="shared" si="19"/>
        <v>I</v>
      </c>
      <c r="C114" s="40">
        <f t="shared" si="20"/>
        <v>30131.223000000002</v>
      </c>
      <c r="D114" s="15" t="str">
        <f t="shared" si="21"/>
        <v>vis</v>
      </c>
      <c r="E114" s="49">
        <f>VLOOKUP(C114,Active!C$21:E$968,3,FALSE)</f>
        <v>-3239.2705040157621</v>
      </c>
      <c r="F114" s="48" t="s">
        <v>80</v>
      </c>
      <c r="G114" s="15" t="str">
        <f t="shared" si="22"/>
        <v>30131.223</v>
      </c>
      <c r="H114" s="40">
        <f t="shared" si="23"/>
        <v>-3239</v>
      </c>
      <c r="I114" s="50" t="s">
        <v>281</v>
      </c>
      <c r="J114" s="51" t="s">
        <v>282</v>
      </c>
      <c r="K114" s="50">
        <v>-3239</v>
      </c>
      <c r="L114" s="50" t="s">
        <v>283</v>
      </c>
      <c r="M114" s="51" t="s">
        <v>82</v>
      </c>
      <c r="N114" s="51"/>
      <c r="O114" s="52" t="s">
        <v>258</v>
      </c>
      <c r="P114" s="52" t="s">
        <v>259</v>
      </c>
    </row>
    <row r="115" spans="1:16" ht="12.75" customHeight="1" thickBot="1" x14ac:dyDescent="0.25">
      <c r="A115" s="40" t="str">
        <f t="shared" si="18"/>
        <v> AC 218.14 </v>
      </c>
      <c r="B115" s="48" t="str">
        <f t="shared" si="19"/>
        <v>I</v>
      </c>
      <c r="C115" s="40">
        <f t="shared" si="20"/>
        <v>30444.289000000001</v>
      </c>
      <c r="D115" s="15" t="str">
        <f t="shared" si="21"/>
        <v>vis</v>
      </c>
      <c r="E115" s="49">
        <f>VLOOKUP(C115,Active!C$21:E$968,3,FALSE)</f>
        <v>-3151.9377507323384</v>
      </c>
      <c r="F115" s="48" t="s">
        <v>80</v>
      </c>
      <c r="G115" s="15" t="str">
        <f t="shared" si="22"/>
        <v>30444.289</v>
      </c>
      <c r="H115" s="40">
        <f t="shared" si="23"/>
        <v>-3152</v>
      </c>
      <c r="I115" s="50" t="s">
        <v>284</v>
      </c>
      <c r="J115" s="51" t="s">
        <v>285</v>
      </c>
      <c r="K115" s="50">
        <v>-3152</v>
      </c>
      <c r="L115" s="50" t="s">
        <v>286</v>
      </c>
      <c r="M115" s="51" t="s">
        <v>97</v>
      </c>
      <c r="N115" s="51"/>
      <c r="O115" s="52" t="s">
        <v>158</v>
      </c>
      <c r="P115" s="52" t="s">
        <v>187</v>
      </c>
    </row>
    <row r="116" spans="1:16" ht="12.75" customHeight="1" thickBot="1" x14ac:dyDescent="0.25">
      <c r="A116" s="40" t="str">
        <f t="shared" si="18"/>
        <v> AOLD 22.133 </v>
      </c>
      <c r="B116" s="48" t="str">
        <f t="shared" si="19"/>
        <v>I</v>
      </c>
      <c r="C116" s="40">
        <f t="shared" si="20"/>
        <v>30720.302</v>
      </c>
      <c r="D116" s="15" t="str">
        <f t="shared" si="21"/>
        <v>vis</v>
      </c>
      <c r="E116" s="49">
        <f>VLOOKUP(C116,Active!C$21:E$968,3,FALSE)</f>
        <v>-3074.9412859868294</v>
      </c>
      <c r="F116" s="48" t="s">
        <v>80</v>
      </c>
      <c r="G116" s="15" t="str">
        <f t="shared" si="22"/>
        <v>30720.302</v>
      </c>
      <c r="H116" s="40">
        <f t="shared" si="23"/>
        <v>-3075</v>
      </c>
      <c r="I116" s="50" t="s">
        <v>287</v>
      </c>
      <c r="J116" s="51" t="s">
        <v>288</v>
      </c>
      <c r="K116" s="50">
        <v>-3075</v>
      </c>
      <c r="L116" s="50" t="s">
        <v>289</v>
      </c>
      <c r="M116" s="51" t="s">
        <v>82</v>
      </c>
      <c r="N116" s="51"/>
      <c r="O116" s="52" t="s">
        <v>258</v>
      </c>
      <c r="P116" s="52" t="s">
        <v>259</v>
      </c>
    </row>
    <row r="117" spans="1:16" ht="12.75" customHeight="1" thickBot="1" x14ac:dyDescent="0.25">
      <c r="A117" s="40" t="str">
        <f t="shared" si="18"/>
        <v> AC 218.14 </v>
      </c>
      <c r="B117" s="48" t="str">
        <f t="shared" si="19"/>
        <v>I</v>
      </c>
      <c r="C117" s="40">
        <f t="shared" si="20"/>
        <v>30763.326000000001</v>
      </c>
      <c r="D117" s="15" t="str">
        <f t="shared" si="21"/>
        <v>vis</v>
      </c>
      <c r="E117" s="49">
        <f>VLOOKUP(C117,Active!C$21:E$968,3,FALSE)</f>
        <v>-3062.9393299224016</v>
      </c>
      <c r="F117" s="48" t="s">
        <v>80</v>
      </c>
      <c r="G117" s="15" t="str">
        <f t="shared" si="22"/>
        <v>30763.326</v>
      </c>
      <c r="H117" s="40">
        <f t="shared" si="23"/>
        <v>-3063</v>
      </c>
      <c r="I117" s="50" t="s">
        <v>290</v>
      </c>
      <c r="J117" s="51" t="s">
        <v>291</v>
      </c>
      <c r="K117" s="50">
        <v>-3063</v>
      </c>
      <c r="L117" s="50" t="s">
        <v>292</v>
      </c>
      <c r="M117" s="51" t="s">
        <v>97</v>
      </c>
      <c r="N117" s="51"/>
      <c r="O117" s="52" t="s">
        <v>158</v>
      </c>
      <c r="P117" s="52" t="s">
        <v>187</v>
      </c>
    </row>
    <row r="118" spans="1:16" ht="12.75" customHeight="1" thickBot="1" x14ac:dyDescent="0.25">
      <c r="A118" s="40" t="str">
        <f t="shared" si="18"/>
        <v> AC 218.14 </v>
      </c>
      <c r="B118" s="48" t="str">
        <f t="shared" si="19"/>
        <v>I</v>
      </c>
      <c r="C118" s="40">
        <f t="shared" si="20"/>
        <v>31027.403999999999</v>
      </c>
      <c r="D118" s="15" t="str">
        <f t="shared" si="21"/>
        <v>vis</v>
      </c>
      <c r="E118" s="49">
        <f>VLOOKUP(C118,Active!C$21:E$968,3,FALSE)</f>
        <v>-2989.2722475130063</v>
      </c>
      <c r="F118" s="48" t="s">
        <v>80</v>
      </c>
      <c r="G118" s="15" t="str">
        <f t="shared" si="22"/>
        <v>31027.404</v>
      </c>
      <c r="H118" s="40">
        <f t="shared" si="23"/>
        <v>-2989</v>
      </c>
      <c r="I118" s="50" t="s">
        <v>293</v>
      </c>
      <c r="J118" s="51" t="s">
        <v>294</v>
      </c>
      <c r="K118" s="50">
        <v>-2989</v>
      </c>
      <c r="L118" s="50" t="s">
        <v>295</v>
      </c>
      <c r="M118" s="51" t="s">
        <v>97</v>
      </c>
      <c r="N118" s="51"/>
      <c r="O118" s="52" t="s">
        <v>158</v>
      </c>
      <c r="P118" s="52" t="s">
        <v>187</v>
      </c>
    </row>
    <row r="119" spans="1:16" ht="12.75" customHeight="1" thickBot="1" x14ac:dyDescent="0.25">
      <c r="A119" s="40" t="str">
        <f t="shared" si="18"/>
        <v> MN 216.912 </v>
      </c>
      <c r="B119" s="48" t="str">
        <f t="shared" si="19"/>
        <v>I</v>
      </c>
      <c r="C119" s="40">
        <f t="shared" si="20"/>
        <v>36129.627</v>
      </c>
      <c r="D119" s="15" t="str">
        <f t="shared" si="21"/>
        <v>vis</v>
      </c>
      <c r="E119" s="49">
        <f>VLOOKUP(C119,Active!C$21:E$968,3,FALSE)</f>
        <v>-1565.9583697491789</v>
      </c>
      <c r="F119" s="48" t="s">
        <v>80</v>
      </c>
      <c r="G119" s="15" t="str">
        <f t="shared" si="22"/>
        <v>36129.627</v>
      </c>
      <c r="H119" s="40">
        <f t="shared" si="23"/>
        <v>-1566</v>
      </c>
      <c r="I119" s="50" t="s">
        <v>296</v>
      </c>
      <c r="J119" s="51" t="s">
        <v>297</v>
      </c>
      <c r="K119" s="50">
        <v>-1566</v>
      </c>
      <c r="L119" s="50" t="s">
        <v>298</v>
      </c>
      <c r="M119" s="51" t="s">
        <v>97</v>
      </c>
      <c r="N119" s="51"/>
      <c r="O119" s="52" t="s">
        <v>299</v>
      </c>
      <c r="P119" s="52" t="s">
        <v>300</v>
      </c>
    </row>
    <row r="120" spans="1:16" ht="12.75" customHeight="1" thickBot="1" x14ac:dyDescent="0.25">
      <c r="A120" s="40" t="str">
        <f t="shared" si="18"/>
        <v> PZ 16.579 </v>
      </c>
      <c r="B120" s="48" t="str">
        <f t="shared" si="19"/>
        <v>I</v>
      </c>
      <c r="C120" s="40">
        <f t="shared" si="20"/>
        <v>36165.474000000002</v>
      </c>
      <c r="D120" s="15" t="str">
        <f t="shared" si="21"/>
        <v>vis</v>
      </c>
      <c r="E120" s="49">
        <f>VLOOKUP(C120,Active!C$21:E$968,3,FALSE)</f>
        <v>-1555.9585064393625</v>
      </c>
      <c r="F120" s="48" t="s">
        <v>80</v>
      </c>
      <c r="G120" s="15" t="str">
        <f t="shared" si="22"/>
        <v>36165.4740</v>
      </c>
      <c r="H120" s="40">
        <f t="shared" si="23"/>
        <v>-1556</v>
      </c>
      <c r="I120" s="50" t="s">
        <v>301</v>
      </c>
      <c r="J120" s="51" t="s">
        <v>302</v>
      </c>
      <c r="K120" s="50">
        <v>-1556</v>
      </c>
      <c r="L120" s="50" t="s">
        <v>303</v>
      </c>
      <c r="M120" s="51" t="s">
        <v>97</v>
      </c>
      <c r="N120" s="51"/>
      <c r="O120" s="52" t="s">
        <v>304</v>
      </c>
      <c r="P120" s="52" t="s">
        <v>305</v>
      </c>
    </row>
    <row r="121" spans="1:16" ht="12.75" customHeight="1" thickBot="1" x14ac:dyDescent="0.25">
      <c r="A121" s="40" t="str">
        <f t="shared" si="18"/>
        <v> MN 216.912 </v>
      </c>
      <c r="B121" s="48" t="str">
        <f t="shared" si="19"/>
        <v>I</v>
      </c>
      <c r="C121" s="40">
        <f t="shared" si="20"/>
        <v>36201.326000000001</v>
      </c>
      <c r="D121" s="15" t="str">
        <f t="shared" si="21"/>
        <v>vis</v>
      </c>
      <c r="E121" s="49">
        <f>VLOOKUP(C121,Active!C$21:E$968,3,FALSE)</f>
        <v>-1545.9572483317518</v>
      </c>
      <c r="F121" s="48" t="s">
        <v>80</v>
      </c>
      <c r="G121" s="15" t="str">
        <f t="shared" si="22"/>
        <v>36201.326</v>
      </c>
      <c r="H121" s="40">
        <f t="shared" si="23"/>
        <v>-1546</v>
      </c>
      <c r="I121" s="50" t="s">
        <v>306</v>
      </c>
      <c r="J121" s="51" t="s">
        <v>307</v>
      </c>
      <c r="K121" s="50">
        <v>-1546</v>
      </c>
      <c r="L121" s="50" t="s">
        <v>308</v>
      </c>
      <c r="M121" s="51" t="s">
        <v>97</v>
      </c>
      <c r="N121" s="51"/>
      <c r="O121" s="52" t="s">
        <v>299</v>
      </c>
      <c r="P121" s="52" t="s">
        <v>300</v>
      </c>
    </row>
    <row r="122" spans="1:16" ht="12.75" customHeight="1" thickBot="1" x14ac:dyDescent="0.25">
      <c r="A122" s="40" t="str">
        <f t="shared" si="18"/>
        <v> MN 216.912 </v>
      </c>
      <c r="B122" s="48" t="str">
        <f t="shared" si="19"/>
        <v>I</v>
      </c>
      <c r="C122" s="40">
        <f t="shared" si="20"/>
        <v>36221.387999999999</v>
      </c>
      <c r="D122" s="15" t="str">
        <f t="shared" si="21"/>
        <v>vis</v>
      </c>
      <c r="E122" s="49">
        <f>VLOOKUP(C122,Active!C$21:E$968,3,FALSE)</f>
        <v>-1540.3607616600216</v>
      </c>
      <c r="F122" s="48" t="s">
        <v>80</v>
      </c>
      <c r="G122" s="15" t="str">
        <f t="shared" si="22"/>
        <v>36221.388</v>
      </c>
      <c r="H122" s="40">
        <f t="shared" si="23"/>
        <v>-1540</v>
      </c>
      <c r="I122" s="50" t="s">
        <v>309</v>
      </c>
      <c r="J122" s="51" t="s">
        <v>310</v>
      </c>
      <c r="K122" s="50">
        <v>-1540</v>
      </c>
      <c r="L122" s="50" t="s">
        <v>311</v>
      </c>
      <c r="M122" s="51" t="s">
        <v>97</v>
      </c>
      <c r="N122" s="51"/>
      <c r="O122" s="52" t="s">
        <v>299</v>
      </c>
      <c r="P122" s="52" t="s">
        <v>300</v>
      </c>
    </row>
    <row r="123" spans="1:16" ht="12.75" customHeight="1" thickBot="1" x14ac:dyDescent="0.25">
      <c r="A123" s="40" t="str">
        <f t="shared" si="18"/>
        <v> PZ 16.579 </v>
      </c>
      <c r="B123" s="48" t="str">
        <f t="shared" si="19"/>
        <v>I</v>
      </c>
      <c r="C123" s="40">
        <f t="shared" si="20"/>
        <v>36226.436099999999</v>
      </c>
      <c r="D123" s="15" t="str">
        <f t="shared" si="21"/>
        <v>vis</v>
      </c>
      <c r="E123" s="49">
        <f>VLOOKUP(C123,Active!C$21:E$968,3,FALSE)</f>
        <v>-1538.9525459104671</v>
      </c>
      <c r="F123" s="48" t="str">
        <f>LEFT(M123,1)</f>
        <v>V</v>
      </c>
      <c r="G123" s="15" t="str">
        <f t="shared" si="22"/>
        <v>36226.4361</v>
      </c>
      <c r="H123" s="40">
        <f t="shared" si="23"/>
        <v>-1539</v>
      </c>
      <c r="I123" s="50" t="s">
        <v>312</v>
      </c>
      <c r="J123" s="51" t="s">
        <v>313</v>
      </c>
      <c r="K123" s="50">
        <v>-1539</v>
      </c>
      <c r="L123" s="50" t="s">
        <v>314</v>
      </c>
      <c r="M123" s="51" t="s">
        <v>97</v>
      </c>
      <c r="N123" s="51"/>
      <c r="O123" s="52" t="s">
        <v>304</v>
      </c>
      <c r="P123" s="52" t="s">
        <v>305</v>
      </c>
    </row>
    <row r="124" spans="1:16" ht="12.75" customHeight="1" thickBot="1" x14ac:dyDescent="0.25">
      <c r="A124" s="40" t="str">
        <f t="shared" si="18"/>
        <v> PZ 16.579 </v>
      </c>
      <c r="B124" s="48" t="str">
        <f t="shared" si="19"/>
        <v>I</v>
      </c>
      <c r="C124" s="40">
        <f t="shared" si="20"/>
        <v>36581.292699999998</v>
      </c>
      <c r="D124" s="15" t="str">
        <f t="shared" si="21"/>
        <v>vis</v>
      </c>
      <c r="E124" s="49">
        <f>VLOOKUP(C124,Active!C$21:E$968,3,FALSE)</f>
        <v>-1439.9619052826299</v>
      </c>
      <c r="F124" s="48" t="str">
        <f>LEFT(M124,1)</f>
        <v>V</v>
      </c>
      <c r="G124" s="15" t="str">
        <f t="shared" si="22"/>
        <v>36581.2927</v>
      </c>
      <c r="H124" s="40">
        <f t="shared" si="23"/>
        <v>-1440</v>
      </c>
      <c r="I124" s="50" t="s">
        <v>315</v>
      </c>
      <c r="J124" s="51" t="s">
        <v>316</v>
      </c>
      <c r="K124" s="50">
        <v>-1440</v>
      </c>
      <c r="L124" s="50" t="s">
        <v>317</v>
      </c>
      <c r="M124" s="51" t="s">
        <v>97</v>
      </c>
      <c r="N124" s="51"/>
      <c r="O124" s="52" t="s">
        <v>304</v>
      </c>
      <c r="P124" s="52" t="s">
        <v>305</v>
      </c>
    </row>
    <row r="125" spans="1:16" ht="12.75" customHeight="1" thickBot="1" x14ac:dyDescent="0.25">
      <c r="A125" s="40" t="str">
        <f t="shared" si="18"/>
        <v> AA 10.69 </v>
      </c>
      <c r="B125" s="48" t="str">
        <f t="shared" si="19"/>
        <v>I</v>
      </c>
      <c r="C125" s="40">
        <f t="shared" si="20"/>
        <v>36630.294000000002</v>
      </c>
      <c r="D125" s="15" t="str">
        <f t="shared" si="21"/>
        <v>vis</v>
      </c>
      <c r="E125" s="49">
        <f>VLOOKUP(C125,Active!C$21:E$968,3,FALSE)</f>
        <v>-1426.2925242464671</v>
      </c>
      <c r="F125" s="48" t="str">
        <f>LEFT(M125,1)</f>
        <v>V</v>
      </c>
      <c r="G125" s="15" t="str">
        <f t="shared" si="22"/>
        <v>36630.294</v>
      </c>
      <c r="H125" s="40">
        <f t="shared" si="23"/>
        <v>-1426</v>
      </c>
      <c r="I125" s="50" t="s">
        <v>318</v>
      </c>
      <c r="J125" s="51" t="s">
        <v>319</v>
      </c>
      <c r="K125" s="50">
        <v>-1426</v>
      </c>
      <c r="L125" s="50" t="s">
        <v>320</v>
      </c>
      <c r="M125" s="51" t="s">
        <v>97</v>
      </c>
      <c r="N125" s="51"/>
      <c r="O125" s="52" t="s">
        <v>321</v>
      </c>
      <c r="P125" s="52" t="s">
        <v>322</v>
      </c>
    </row>
    <row r="126" spans="1:16" ht="12.75" customHeight="1" thickBot="1" x14ac:dyDescent="0.25">
      <c r="A126" s="40" t="str">
        <f t="shared" si="18"/>
        <v> MN 216.911 </v>
      </c>
      <c r="B126" s="48" t="str">
        <f t="shared" si="19"/>
        <v>I</v>
      </c>
      <c r="C126" s="40">
        <f t="shared" si="20"/>
        <v>36968.451000000001</v>
      </c>
      <c r="D126" s="15" t="str">
        <f t="shared" si="21"/>
        <v>vis</v>
      </c>
      <c r="E126" s="49">
        <f>VLOOKUP(C126,Active!C$21:E$968,3,FALSE)</f>
        <v>-1331.9603966693342</v>
      </c>
      <c r="F126" s="48" t="str">
        <f>LEFT(M126,1)</f>
        <v>V</v>
      </c>
      <c r="G126" s="15" t="str">
        <f t="shared" si="22"/>
        <v>36968.451</v>
      </c>
      <c r="H126" s="40">
        <f t="shared" si="23"/>
        <v>-1332</v>
      </c>
      <c r="I126" s="50" t="s">
        <v>323</v>
      </c>
      <c r="J126" s="51" t="s">
        <v>324</v>
      </c>
      <c r="K126" s="50">
        <v>-1332</v>
      </c>
      <c r="L126" s="50" t="s">
        <v>325</v>
      </c>
      <c r="M126" s="51" t="s">
        <v>97</v>
      </c>
      <c r="N126" s="51"/>
      <c r="O126" s="52" t="s">
        <v>326</v>
      </c>
      <c r="P126" s="52" t="s">
        <v>327</v>
      </c>
    </row>
    <row r="127" spans="1:16" ht="12.75" customHeight="1" thickBot="1" x14ac:dyDescent="0.25">
      <c r="A127" s="40" t="str">
        <f t="shared" si="18"/>
        <v>IBVS 102 </v>
      </c>
      <c r="B127" s="48" t="str">
        <f t="shared" si="19"/>
        <v>I</v>
      </c>
      <c r="C127" s="40">
        <f t="shared" si="20"/>
        <v>38730.606</v>
      </c>
      <c r="D127" s="15" t="str">
        <f t="shared" si="21"/>
        <v>PE</v>
      </c>
      <c r="E127" s="49">
        <f>VLOOKUP(C127,Active!C$21:E$968,3,FALSE)</f>
        <v>-840.39041506113824</v>
      </c>
      <c r="F127" s="48" t="str">
        <f>LEFT(M127,1)</f>
        <v>E</v>
      </c>
      <c r="G127" s="15" t="str">
        <f t="shared" si="22"/>
        <v>38730.606</v>
      </c>
      <c r="H127" s="40">
        <f t="shared" si="23"/>
        <v>-840</v>
      </c>
      <c r="I127" s="50" t="s">
        <v>328</v>
      </c>
      <c r="J127" s="51" t="s">
        <v>329</v>
      </c>
      <c r="K127" s="50">
        <v>-840</v>
      </c>
      <c r="L127" s="50" t="s">
        <v>330</v>
      </c>
      <c r="M127" s="51" t="s">
        <v>331</v>
      </c>
      <c r="N127" s="51" t="s">
        <v>332</v>
      </c>
      <c r="O127" s="52" t="s">
        <v>158</v>
      </c>
      <c r="P127" s="53" t="s">
        <v>333</v>
      </c>
    </row>
    <row r="128" spans="1:16" ht="12.75" customHeight="1" thickBot="1" x14ac:dyDescent="0.25">
      <c r="A128" s="40" t="str">
        <f t="shared" si="18"/>
        <v> SA 18.62 </v>
      </c>
      <c r="B128" s="48" t="str">
        <f t="shared" si="19"/>
        <v>I</v>
      </c>
      <c r="C128" s="40">
        <f t="shared" si="20"/>
        <v>38732.097800000003</v>
      </c>
      <c r="D128" s="15" t="str">
        <f t="shared" si="21"/>
        <v>vis</v>
      </c>
      <c r="E128" s="49">
        <f>VLOOKUP(C128,Active!C$21:E$968,3,FALSE)</f>
        <v>-839.97426319109002</v>
      </c>
      <c r="F128" s="48" t="s">
        <v>80</v>
      </c>
      <c r="G128" s="15" t="str">
        <f t="shared" si="22"/>
        <v>38732.0978</v>
      </c>
      <c r="H128" s="40">
        <f t="shared" si="23"/>
        <v>-840</v>
      </c>
      <c r="I128" s="50" t="s">
        <v>334</v>
      </c>
      <c r="J128" s="51" t="s">
        <v>335</v>
      </c>
      <c r="K128" s="50">
        <v>-840</v>
      </c>
      <c r="L128" s="50" t="s">
        <v>336</v>
      </c>
      <c r="M128" s="51" t="s">
        <v>331</v>
      </c>
      <c r="N128" s="51" t="s">
        <v>332</v>
      </c>
      <c r="O128" s="52" t="s">
        <v>158</v>
      </c>
      <c r="P128" s="52" t="s">
        <v>337</v>
      </c>
    </row>
    <row r="129" spans="1:16" ht="12.75" customHeight="1" thickBot="1" x14ac:dyDescent="0.25">
      <c r="A129" s="40" t="str">
        <f t="shared" si="18"/>
        <v> SA 18.62 </v>
      </c>
      <c r="B129" s="48" t="str">
        <f t="shared" si="19"/>
        <v>I</v>
      </c>
      <c r="C129" s="40">
        <f t="shared" si="20"/>
        <v>38744.950700000001</v>
      </c>
      <c r="D129" s="15" t="str">
        <f t="shared" si="21"/>
        <v>vis</v>
      </c>
      <c r="E129" s="49">
        <f>VLOOKUP(C129,Active!C$21:E$968,3,FALSE)</f>
        <v>-836.38882387581361</v>
      </c>
      <c r="F129" s="48" t="s">
        <v>80</v>
      </c>
      <c r="G129" s="15" t="str">
        <f t="shared" si="22"/>
        <v>38744.9507</v>
      </c>
      <c r="H129" s="40">
        <f t="shared" si="23"/>
        <v>-836</v>
      </c>
      <c r="I129" s="50" t="s">
        <v>338</v>
      </c>
      <c r="J129" s="51" t="s">
        <v>339</v>
      </c>
      <c r="K129" s="50">
        <v>-836</v>
      </c>
      <c r="L129" s="50" t="s">
        <v>340</v>
      </c>
      <c r="M129" s="51" t="s">
        <v>331</v>
      </c>
      <c r="N129" s="51" t="s">
        <v>332</v>
      </c>
      <c r="O129" s="52" t="s">
        <v>158</v>
      </c>
      <c r="P129" s="52" t="s">
        <v>337</v>
      </c>
    </row>
    <row r="130" spans="1:16" ht="12.75" customHeight="1" thickBot="1" x14ac:dyDescent="0.25">
      <c r="A130" s="40" t="str">
        <f t="shared" si="18"/>
        <v> SA 18.62 </v>
      </c>
      <c r="B130" s="48" t="str">
        <f t="shared" si="19"/>
        <v>I</v>
      </c>
      <c r="C130" s="40">
        <f t="shared" si="20"/>
        <v>38750.024899999997</v>
      </c>
      <c r="D130" s="15" t="str">
        <f t="shared" si="21"/>
        <v>vis</v>
      </c>
      <c r="E130" s="49">
        <f>VLOOKUP(C130,Active!C$21:E$968,3,FALSE)</f>
        <v>-834.97332728177162</v>
      </c>
      <c r="F130" s="48" t="s">
        <v>80</v>
      </c>
      <c r="G130" s="15" t="str">
        <f t="shared" si="22"/>
        <v>38750.0249</v>
      </c>
      <c r="H130" s="40">
        <f t="shared" si="23"/>
        <v>-835</v>
      </c>
      <c r="I130" s="50" t="s">
        <v>341</v>
      </c>
      <c r="J130" s="51" t="s">
        <v>342</v>
      </c>
      <c r="K130" s="50">
        <v>-835</v>
      </c>
      <c r="L130" s="50" t="s">
        <v>343</v>
      </c>
      <c r="M130" s="51" t="s">
        <v>331</v>
      </c>
      <c r="N130" s="51" t="s">
        <v>332</v>
      </c>
      <c r="O130" s="52" t="s">
        <v>158</v>
      </c>
      <c r="P130" s="52" t="s">
        <v>337</v>
      </c>
    </row>
    <row r="131" spans="1:16" ht="12.75" customHeight="1" thickBot="1" x14ac:dyDescent="0.25">
      <c r="A131" s="40" t="str">
        <f t="shared" si="18"/>
        <v> SA 18.62 </v>
      </c>
      <c r="B131" s="48" t="str">
        <f t="shared" si="19"/>
        <v>I</v>
      </c>
      <c r="C131" s="40">
        <f t="shared" si="20"/>
        <v>38757.191700000003</v>
      </c>
      <c r="D131" s="15" t="str">
        <f t="shared" si="21"/>
        <v>vis</v>
      </c>
      <c r="E131" s="49">
        <f>VLOOKUP(C131,Active!C$21:E$968,3,FALSE)</f>
        <v>-832.97407991465991</v>
      </c>
      <c r="F131" s="48" t="s">
        <v>80</v>
      </c>
      <c r="G131" s="15" t="str">
        <f t="shared" si="22"/>
        <v>38757.1917</v>
      </c>
      <c r="H131" s="40">
        <f t="shared" si="23"/>
        <v>-833</v>
      </c>
      <c r="I131" s="50" t="s">
        <v>344</v>
      </c>
      <c r="J131" s="51" t="s">
        <v>345</v>
      </c>
      <c r="K131" s="50">
        <v>-833</v>
      </c>
      <c r="L131" s="50" t="s">
        <v>346</v>
      </c>
      <c r="M131" s="51" t="s">
        <v>331</v>
      </c>
      <c r="N131" s="51" t="s">
        <v>332</v>
      </c>
      <c r="O131" s="52" t="s">
        <v>158</v>
      </c>
      <c r="P131" s="52" t="s">
        <v>337</v>
      </c>
    </row>
    <row r="132" spans="1:16" ht="12.75" customHeight="1" thickBot="1" x14ac:dyDescent="0.25">
      <c r="A132" s="40" t="str">
        <f t="shared" si="18"/>
        <v> SA 18.62 </v>
      </c>
      <c r="B132" s="48" t="str">
        <f t="shared" si="19"/>
        <v>I</v>
      </c>
      <c r="C132" s="40">
        <f t="shared" si="20"/>
        <v>38770.036099999998</v>
      </c>
      <c r="D132" s="15" t="str">
        <f t="shared" si="21"/>
        <v>vis</v>
      </c>
      <c r="E132" s="49">
        <f>VLOOKUP(C132,Active!C$21:E$968,3,FALSE)</f>
        <v>-829.39101175563542</v>
      </c>
      <c r="F132" s="48" t="s">
        <v>80</v>
      </c>
      <c r="G132" s="15" t="str">
        <f t="shared" si="22"/>
        <v>38770.0361</v>
      </c>
      <c r="H132" s="40">
        <f t="shared" si="23"/>
        <v>-829</v>
      </c>
      <c r="I132" s="50" t="s">
        <v>347</v>
      </c>
      <c r="J132" s="51" t="s">
        <v>348</v>
      </c>
      <c r="K132" s="50">
        <v>-829</v>
      </c>
      <c r="L132" s="50" t="s">
        <v>349</v>
      </c>
      <c r="M132" s="51" t="s">
        <v>331</v>
      </c>
      <c r="N132" s="51" t="s">
        <v>332</v>
      </c>
      <c r="O132" s="52" t="s">
        <v>158</v>
      </c>
      <c r="P132" s="52" t="s">
        <v>337</v>
      </c>
    </row>
    <row r="133" spans="1:16" ht="12.75" customHeight="1" thickBot="1" x14ac:dyDescent="0.25">
      <c r="A133" s="40" t="str">
        <f t="shared" si="18"/>
        <v>BAVM 23 </v>
      </c>
      <c r="B133" s="48" t="str">
        <f t="shared" si="19"/>
        <v>I</v>
      </c>
      <c r="C133" s="40">
        <f t="shared" si="20"/>
        <v>39508.442999999999</v>
      </c>
      <c r="D133" s="15" t="str">
        <f t="shared" si="21"/>
        <v>vis</v>
      </c>
      <c r="E133" s="49">
        <f>VLOOKUP(C133,Active!C$21:E$968,3,FALSE)</f>
        <v>-623.40534860320781</v>
      </c>
      <c r="F133" s="48" t="s">
        <v>80</v>
      </c>
      <c r="G133" s="15" t="str">
        <f t="shared" si="22"/>
        <v>39508.443</v>
      </c>
      <c r="H133" s="40">
        <f t="shared" si="23"/>
        <v>-623</v>
      </c>
      <c r="I133" s="50" t="s">
        <v>350</v>
      </c>
      <c r="J133" s="51" t="s">
        <v>351</v>
      </c>
      <c r="K133" s="50">
        <v>-623</v>
      </c>
      <c r="L133" s="50" t="s">
        <v>352</v>
      </c>
      <c r="M133" s="51" t="s">
        <v>97</v>
      </c>
      <c r="N133" s="51"/>
      <c r="O133" s="52" t="s">
        <v>353</v>
      </c>
      <c r="P133" s="53" t="s">
        <v>354</v>
      </c>
    </row>
    <row r="134" spans="1:16" ht="12.75" customHeight="1" thickBot="1" x14ac:dyDescent="0.25">
      <c r="A134" s="40" t="str">
        <f t="shared" si="18"/>
        <v> AVSJ 3.64 </v>
      </c>
      <c r="B134" s="48" t="str">
        <f t="shared" si="19"/>
        <v>I</v>
      </c>
      <c r="C134" s="40">
        <f t="shared" si="20"/>
        <v>39893.54</v>
      </c>
      <c r="D134" s="15" t="str">
        <f t="shared" si="21"/>
        <v>vis</v>
      </c>
      <c r="E134" s="49">
        <f>VLOOKUP(C134,Active!C$21:E$968,3,FALSE)</f>
        <v>-515.97885932878398</v>
      </c>
      <c r="F134" s="48" t="s">
        <v>80</v>
      </c>
      <c r="G134" s="15" t="str">
        <f t="shared" si="22"/>
        <v>39893.540</v>
      </c>
      <c r="H134" s="40">
        <f t="shared" si="23"/>
        <v>-516</v>
      </c>
      <c r="I134" s="50" t="s">
        <v>355</v>
      </c>
      <c r="J134" s="51" t="s">
        <v>356</v>
      </c>
      <c r="K134" s="50">
        <v>-516</v>
      </c>
      <c r="L134" s="50" t="s">
        <v>357</v>
      </c>
      <c r="M134" s="51" t="s">
        <v>97</v>
      </c>
      <c r="N134" s="51"/>
      <c r="O134" s="52" t="s">
        <v>358</v>
      </c>
      <c r="P134" s="52" t="s">
        <v>359</v>
      </c>
    </row>
    <row r="135" spans="1:16" ht="12.75" customHeight="1" thickBot="1" x14ac:dyDescent="0.25">
      <c r="A135" s="40" t="str">
        <f t="shared" si="18"/>
        <v> AVSJ 3.64 </v>
      </c>
      <c r="B135" s="48" t="str">
        <f t="shared" si="19"/>
        <v>I</v>
      </c>
      <c r="C135" s="40">
        <f t="shared" si="20"/>
        <v>39893.548000000003</v>
      </c>
      <c r="D135" s="15" t="str">
        <f t="shared" si="21"/>
        <v>vis</v>
      </c>
      <c r="E135" s="49">
        <f>VLOOKUP(C135,Active!C$21:E$968,3,FALSE)</f>
        <v>-515.97662765231189</v>
      </c>
      <c r="F135" s="48" t="s">
        <v>80</v>
      </c>
      <c r="G135" s="15" t="str">
        <f t="shared" si="22"/>
        <v>39893.548</v>
      </c>
      <c r="H135" s="40">
        <f t="shared" si="23"/>
        <v>-516</v>
      </c>
      <c r="I135" s="50" t="s">
        <v>360</v>
      </c>
      <c r="J135" s="51" t="s">
        <v>361</v>
      </c>
      <c r="K135" s="50">
        <v>-516</v>
      </c>
      <c r="L135" s="50" t="s">
        <v>362</v>
      </c>
      <c r="M135" s="51" t="s">
        <v>97</v>
      </c>
      <c r="N135" s="51"/>
      <c r="O135" s="52" t="s">
        <v>363</v>
      </c>
      <c r="P135" s="52" t="s">
        <v>359</v>
      </c>
    </row>
    <row r="136" spans="1:16" ht="12.75" customHeight="1" thickBot="1" x14ac:dyDescent="0.25">
      <c r="A136" s="40" t="str">
        <f t="shared" si="18"/>
        <v> AVSJ 3.64 </v>
      </c>
      <c r="B136" s="48" t="str">
        <f t="shared" si="19"/>
        <v>I</v>
      </c>
      <c r="C136" s="40">
        <f t="shared" si="20"/>
        <v>39918.618000000002</v>
      </c>
      <c r="D136" s="15" t="str">
        <f t="shared" si="21"/>
        <v>vis</v>
      </c>
      <c r="E136" s="49">
        <f>VLOOKUP(C136,Active!C$21:E$968,3,FALSE)</f>
        <v>-508.98311150934074</v>
      </c>
      <c r="F136" s="48" t="s">
        <v>80</v>
      </c>
      <c r="G136" s="15" t="str">
        <f t="shared" si="22"/>
        <v>39918.618</v>
      </c>
      <c r="H136" s="40">
        <f t="shared" si="23"/>
        <v>-509</v>
      </c>
      <c r="I136" s="50" t="s">
        <v>364</v>
      </c>
      <c r="J136" s="51" t="s">
        <v>365</v>
      </c>
      <c r="K136" s="50">
        <v>-509</v>
      </c>
      <c r="L136" s="50" t="s">
        <v>366</v>
      </c>
      <c r="M136" s="51" t="s">
        <v>97</v>
      </c>
      <c r="N136" s="51"/>
      <c r="O136" s="52" t="s">
        <v>358</v>
      </c>
      <c r="P136" s="52" t="s">
        <v>359</v>
      </c>
    </row>
    <row r="137" spans="1:16" ht="12.75" customHeight="1" thickBot="1" x14ac:dyDescent="0.25">
      <c r="A137" s="40" t="str">
        <f t="shared" si="18"/>
        <v> AVSJ 3.64 </v>
      </c>
      <c r="B137" s="48" t="str">
        <f t="shared" si="19"/>
        <v>I</v>
      </c>
      <c r="C137" s="40">
        <f t="shared" si="20"/>
        <v>39918.627999999997</v>
      </c>
      <c r="D137" s="15" t="str">
        <f t="shared" si="21"/>
        <v>vis</v>
      </c>
      <c r="E137" s="49">
        <f>VLOOKUP(C137,Active!C$21:E$968,3,FALSE)</f>
        <v>-508.98032191375268</v>
      </c>
      <c r="F137" s="48" t="s">
        <v>80</v>
      </c>
      <c r="G137" s="15" t="str">
        <f t="shared" si="22"/>
        <v>39918.628</v>
      </c>
      <c r="H137" s="40">
        <f t="shared" si="23"/>
        <v>-509</v>
      </c>
      <c r="I137" s="50" t="s">
        <v>367</v>
      </c>
      <c r="J137" s="51" t="s">
        <v>368</v>
      </c>
      <c r="K137" s="50">
        <v>-509</v>
      </c>
      <c r="L137" s="50" t="s">
        <v>369</v>
      </c>
      <c r="M137" s="51" t="s">
        <v>97</v>
      </c>
      <c r="N137" s="51"/>
      <c r="O137" s="52" t="s">
        <v>370</v>
      </c>
      <c r="P137" s="52" t="s">
        <v>359</v>
      </c>
    </row>
    <row r="138" spans="1:16" ht="12.75" customHeight="1" thickBot="1" x14ac:dyDescent="0.25">
      <c r="A138" s="40" t="str">
        <f t="shared" si="18"/>
        <v> SA 18.62 </v>
      </c>
      <c r="B138" s="48" t="str">
        <f t="shared" si="19"/>
        <v>I</v>
      </c>
      <c r="C138" s="40">
        <f t="shared" si="20"/>
        <v>40259.1636</v>
      </c>
      <c r="D138" s="15" t="str">
        <f t="shared" si="21"/>
        <v>vis</v>
      </c>
      <c r="E138" s="49">
        <f>VLOOKUP(C138,Active!C$21:E$968,3,FALSE)</f>
        <v>-413.9846611296914</v>
      </c>
      <c r="F138" s="48" t="s">
        <v>80</v>
      </c>
      <c r="G138" s="15" t="str">
        <f t="shared" si="22"/>
        <v>40259.1636</v>
      </c>
      <c r="H138" s="40">
        <f t="shared" si="23"/>
        <v>-414</v>
      </c>
      <c r="I138" s="50" t="s">
        <v>371</v>
      </c>
      <c r="J138" s="51" t="s">
        <v>372</v>
      </c>
      <c r="K138" s="50">
        <v>-414</v>
      </c>
      <c r="L138" s="50" t="s">
        <v>373</v>
      </c>
      <c r="M138" s="51" t="s">
        <v>331</v>
      </c>
      <c r="N138" s="51" t="s">
        <v>332</v>
      </c>
      <c r="O138" s="52" t="s">
        <v>158</v>
      </c>
      <c r="P138" s="52" t="s">
        <v>337</v>
      </c>
    </row>
    <row r="139" spans="1:16" ht="12.75" customHeight="1" thickBot="1" x14ac:dyDescent="0.25">
      <c r="A139" s="40" t="str">
        <f t="shared" ref="A139:A170" si="24">P139</f>
        <v> AVSJ 3.64 </v>
      </c>
      <c r="B139" s="48" t="str">
        <f t="shared" ref="B139:B170" si="25">IF(H139=INT(H139),"I","II")</f>
        <v>II</v>
      </c>
      <c r="C139" s="40">
        <f t="shared" ref="C139:C170" si="26">1*G139</f>
        <v>40282.682999999997</v>
      </c>
      <c r="D139" s="15" t="str">
        <f t="shared" ref="D139:D170" si="27">VLOOKUP(F139,I$1:J$5,2,FALSE)</f>
        <v>vis</v>
      </c>
      <c r="E139" s="49">
        <f>VLOOKUP(C139,Active!C$21:E$968,3,FALSE)</f>
        <v>-407.42369967883462</v>
      </c>
      <c r="F139" s="48" t="s">
        <v>80</v>
      </c>
      <c r="G139" s="15" t="str">
        <f t="shared" ref="G139:G170" si="28">MID(I139,3,LEN(I139)-3)</f>
        <v>40282.683</v>
      </c>
      <c r="H139" s="40">
        <f t="shared" ref="H139:H170" si="29">1*K139</f>
        <v>-407.5</v>
      </c>
      <c r="I139" s="50" t="s">
        <v>374</v>
      </c>
      <c r="J139" s="51" t="s">
        <v>375</v>
      </c>
      <c r="K139" s="50">
        <v>-407.5</v>
      </c>
      <c r="L139" s="50" t="s">
        <v>376</v>
      </c>
      <c r="M139" s="51" t="s">
        <v>97</v>
      </c>
      <c r="N139" s="51"/>
      <c r="O139" s="52" t="s">
        <v>377</v>
      </c>
      <c r="P139" s="52" t="s">
        <v>359</v>
      </c>
    </row>
    <row r="140" spans="1:16" ht="12.75" customHeight="1" thickBot="1" x14ac:dyDescent="0.25">
      <c r="A140" s="40" t="str">
        <f t="shared" si="24"/>
        <v> AVSJ 5.36 </v>
      </c>
      <c r="B140" s="48" t="str">
        <f t="shared" si="25"/>
        <v>II</v>
      </c>
      <c r="C140" s="40">
        <f t="shared" si="26"/>
        <v>40999.578000000001</v>
      </c>
      <c r="D140" s="15" t="str">
        <f t="shared" si="27"/>
        <v>vis</v>
      </c>
      <c r="E140" s="49">
        <f>VLOOKUP(C140,Active!C$21:E$968,3,FALSE)</f>
        <v>-207.43898666266415</v>
      </c>
      <c r="F140" s="48" t="s">
        <v>80</v>
      </c>
      <c r="G140" s="15" t="str">
        <f t="shared" si="28"/>
        <v>40999.578</v>
      </c>
      <c r="H140" s="40">
        <f t="shared" si="29"/>
        <v>-207.5</v>
      </c>
      <c r="I140" s="50" t="s">
        <v>387</v>
      </c>
      <c r="J140" s="51" t="s">
        <v>388</v>
      </c>
      <c r="K140" s="50">
        <v>-207.5</v>
      </c>
      <c r="L140" s="50" t="s">
        <v>389</v>
      </c>
      <c r="M140" s="51" t="s">
        <v>97</v>
      </c>
      <c r="N140" s="51"/>
      <c r="O140" s="52" t="s">
        <v>390</v>
      </c>
      <c r="P140" s="52" t="s">
        <v>391</v>
      </c>
    </row>
    <row r="141" spans="1:16" ht="12.75" customHeight="1" thickBot="1" x14ac:dyDescent="0.25">
      <c r="A141" s="40" t="str">
        <f t="shared" si="24"/>
        <v> AVSJ 5.36 </v>
      </c>
      <c r="B141" s="48" t="str">
        <f t="shared" si="25"/>
        <v>I</v>
      </c>
      <c r="C141" s="40">
        <f t="shared" si="26"/>
        <v>41022.695</v>
      </c>
      <c r="D141" s="15" t="str">
        <f t="shared" si="27"/>
        <v>vis</v>
      </c>
      <c r="E141" s="49">
        <f>VLOOKUP(C141,Active!C$21:E$968,3,FALSE)</f>
        <v>-200.9902785383301</v>
      </c>
      <c r="F141" s="48" t="s">
        <v>80</v>
      </c>
      <c r="G141" s="15" t="str">
        <f t="shared" si="28"/>
        <v>41022.695</v>
      </c>
      <c r="H141" s="40">
        <f t="shared" si="29"/>
        <v>-201</v>
      </c>
      <c r="I141" s="50" t="s">
        <v>395</v>
      </c>
      <c r="J141" s="51" t="s">
        <v>396</v>
      </c>
      <c r="K141" s="50">
        <v>-201</v>
      </c>
      <c r="L141" s="50" t="s">
        <v>397</v>
      </c>
      <c r="M141" s="51" t="s">
        <v>97</v>
      </c>
      <c r="N141" s="51"/>
      <c r="O141" s="52" t="s">
        <v>398</v>
      </c>
      <c r="P141" s="52" t="s">
        <v>391</v>
      </c>
    </row>
    <row r="142" spans="1:16" ht="12.75" customHeight="1" thickBot="1" x14ac:dyDescent="0.25">
      <c r="A142" s="40" t="str">
        <f t="shared" si="24"/>
        <v> AVSJ 5.36 </v>
      </c>
      <c r="B142" s="48" t="str">
        <f t="shared" si="25"/>
        <v>I</v>
      </c>
      <c r="C142" s="40">
        <f t="shared" si="26"/>
        <v>41040.612999999998</v>
      </c>
      <c r="D142" s="15" t="str">
        <f t="shared" si="27"/>
        <v>vis</v>
      </c>
      <c r="E142" s="49">
        <f>VLOOKUP(C142,Active!C$21:E$968,3,FALSE)</f>
        <v>-195.99188116099688</v>
      </c>
      <c r="F142" s="48" t="s">
        <v>80</v>
      </c>
      <c r="G142" s="15" t="str">
        <f t="shared" si="28"/>
        <v>41040.613</v>
      </c>
      <c r="H142" s="40">
        <f t="shared" si="29"/>
        <v>-196</v>
      </c>
      <c r="I142" s="50" t="s">
        <v>399</v>
      </c>
      <c r="J142" s="51" t="s">
        <v>400</v>
      </c>
      <c r="K142" s="50">
        <v>-196</v>
      </c>
      <c r="L142" s="50" t="s">
        <v>401</v>
      </c>
      <c r="M142" s="51" t="s">
        <v>97</v>
      </c>
      <c r="N142" s="51"/>
      <c r="O142" s="52" t="s">
        <v>398</v>
      </c>
      <c r="P142" s="52" t="s">
        <v>391</v>
      </c>
    </row>
    <row r="143" spans="1:16" ht="12.75" customHeight="1" thickBot="1" x14ac:dyDescent="0.25">
      <c r="A143" s="40" t="str">
        <f t="shared" si="24"/>
        <v> AVSJ 5.36 </v>
      </c>
      <c r="B143" s="48" t="str">
        <f t="shared" si="25"/>
        <v>II</v>
      </c>
      <c r="C143" s="40">
        <f t="shared" si="26"/>
        <v>41361.652999999998</v>
      </c>
      <c r="D143" s="15" t="str">
        <f t="shared" si="27"/>
        <v>vis</v>
      </c>
      <c r="E143" s="49">
        <f>VLOOKUP(C143,Active!C$21:E$968,3,FALSE)</f>
        <v>-106.43470435447547</v>
      </c>
      <c r="F143" s="48" t="s">
        <v>80</v>
      </c>
      <c r="G143" s="15" t="str">
        <f t="shared" si="28"/>
        <v>41361.653</v>
      </c>
      <c r="H143" s="40">
        <f t="shared" si="29"/>
        <v>-106.5</v>
      </c>
      <c r="I143" s="50" t="s">
        <v>402</v>
      </c>
      <c r="J143" s="51" t="s">
        <v>403</v>
      </c>
      <c r="K143" s="50">
        <v>-106.5</v>
      </c>
      <c r="L143" s="50" t="s">
        <v>404</v>
      </c>
      <c r="M143" s="51" t="s">
        <v>97</v>
      </c>
      <c r="N143" s="51"/>
      <c r="O143" s="52" t="s">
        <v>377</v>
      </c>
      <c r="P143" s="52" t="s">
        <v>391</v>
      </c>
    </row>
    <row r="144" spans="1:16" ht="12.75" customHeight="1" thickBot="1" x14ac:dyDescent="0.25">
      <c r="A144" s="40" t="str">
        <f t="shared" si="24"/>
        <v> AVSJ 7.37 </v>
      </c>
      <c r="B144" s="48" t="str">
        <f t="shared" si="25"/>
        <v>II</v>
      </c>
      <c r="C144" s="40">
        <f t="shared" si="26"/>
        <v>42422.637000000002</v>
      </c>
      <c r="D144" s="15" t="str">
        <f t="shared" si="27"/>
        <v>vis</v>
      </c>
      <c r="E144" s="49">
        <f>VLOOKUP(C144,Active!C$21:E$968,3,FALSE)</f>
        <v>189.53692434254182</v>
      </c>
      <c r="F144" s="48" t="s">
        <v>80</v>
      </c>
      <c r="G144" s="15" t="str">
        <f t="shared" si="28"/>
        <v>42422.637</v>
      </c>
      <c r="H144" s="40">
        <f t="shared" si="29"/>
        <v>189.5</v>
      </c>
      <c r="I144" s="50" t="s">
        <v>440</v>
      </c>
      <c r="J144" s="51" t="s">
        <v>441</v>
      </c>
      <c r="K144" s="50">
        <v>189.5</v>
      </c>
      <c r="L144" s="50" t="s">
        <v>442</v>
      </c>
      <c r="M144" s="51" t="s">
        <v>97</v>
      </c>
      <c r="N144" s="51"/>
      <c r="O144" s="52" t="s">
        <v>443</v>
      </c>
      <c r="P144" s="52" t="s">
        <v>439</v>
      </c>
    </row>
    <row r="145" spans="1:16" ht="12.75" customHeight="1" thickBot="1" x14ac:dyDescent="0.25">
      <c r="A145" s="40" t="str">
        <f t="shared" si="24"/>
        <v> AVSJ 6.30 </v>
      </c>
      <c r="B145" s="48" t="str">
        <f t="shared" si="25"/>
        <v>II</v>
      </c>
      <c r="C145" s="40">
        <f t="shared" si="26"/>
        <v>42422.639000000003</v>
      </c>
      <c r="D145" s="15" t="str">
        <f t="shared" si="27"/>
        <v>vis</v>
      </c>
      <c r="E145" s="49">
        <f>VLOOKUP(C145,Active!C$21:E$968,3,FALSE)</f>
        <v>189.53748226165985</v>
      </c>
      <c r="F145" s="48" t="s">
        <v>80</v>
      </c>
      <c r="G145" s="15" t="str">
        <f t="shared" si="28"/>
        <v>42422.639</v>
      </c>
      <c r="H145" s="40">
        <f t="shared" si="29"/>
        <v>189.5</v>
      </c>
      <c r="I145" s="50" t="s">
        <v>444</v>
      </c>
      <c r="J145" s="51" t="s">
        <v>445</v>
      </c>
      <c r="K145" s="50">
        <v>189.5</v>
      </c>
      <c r="L145" s="50" t="s">
        <v>446</v>
      </c>
      <c r="M145" s="51" t="s">
        <v>97</v>
      </c>
      <c r="N145" s="51"/>
      <c r="O145" s="52" t="s">
        <v>447</v>
      </c>
      <c r="P145" s="52" t="s">
        <v>430</v>
      </c>
    </row>
    <row r="146" spans="1:16" ht="12.75" customHeight="1" thickBot="1" x14ac:dyDescent="0.25">
      <c r="A146" s="40" t="str">
        <f t="shared" si="24"/>
        <v> AOEB 6 </v>
      </c>
      <c r="B146" s="48" t="str">
        <f t="shared" si="25"/>
        <v>I</v>
      </c>
      <c r="C146" s="40">
        <f t="shared" si="26"/>
        <v>42800.709000000003</v>
      </c>
      <c r="D146" s="15" t="str">
        <f t="shared" si="27"/>
        <v>vis</v>
      </c>
      <c r="E146" s="49">
        <f>VLOOKUP(C146,Active!C$21:E$968,3,FALSE)</f>
        <v>295.00372271531495</v>
      </c>
      <c r="F146" s="48" t="s">
        <v>80</v>
      </c>
      <c r="G146" s="15" t="str">
        <f t="shared" si="28"/>
        <v>42800.709</v>
      </c>
      <c r="H146" s="40">
        <f t="shared" si="29"/>
        <v>295</v>
      </c>
      <c r="I146" s="50" t="s">
        <v>457</v>
      </c>
      <c r="J146" s="51" t="s">
        <v>458</v>
      </c>
      <c r="K146" s="50">
        <v>295</v>
      </c>
      <c r="L146" s="50" t="s">
        <v>459</v>
      </c>
      <c r="M146" s="51" t="s">
        <v>97</v>
      </c>
      <c r="N146" s="51"/>
      <c r="O146" s="52" t="s">
        <v>460</v>
      </c>
      <c r="P146" s="52" t="s">
        <v>461</v>
      </c>
    </row>
    <row r="147" spans="1:16" ht="12.75" customHeight="1" thickBot="1" x14ac:dyDescent="0.25">
      <c r="A147" s="40" t="str">
        <f t="shared" si="24"/>
        <v> AOEB 6 </v>
      </c>
      <c r="B147" s="48" t="str">
        <f t="shared" si="25"/>
        <v>I</v>
      </c>
      <c r="C147" s="40">
        <f t="shared" si="26"/>
        <v>42800.714</v>
      </c>
      <c r="D147" s="15" t="str">
        <f t="shared" si="27"/>
        <v>vis</v>
      </c>
      <c r="E147" s="49">
        <f>VLOOKUP(C147,Active!C$21:E$968,3,FALSE)</f>
        <v>295.00511751310898</v>
      </c>
      <c r="F147" s="48" t="s">
        <v>80</v>
      </c>
      <c r="G147" s="15" t="str">
        <f t="shared" si="28"/>
        <v>42800.714</v>
      </c>
      <c r="H147" s="40">
        <f t="shared" si="29"/>
        <v>295</v>
      </c>
      <c r="I147" s="50" t="s">
        <v>462</v>
      </c>
      <c r="J147" s="51" t="s">
        <v>463</v>
      </c>
      <c r="K147" s="50">
        <v>295</v>
      </c>
      <c r="L147" s="50" t="s">
        <v>464</v>
      </c>
      <c r="M147" s="51" t="s">
        <v>97</v>
      </c>
      <c r="N147" s="51"/>
      <c r="O147" s="52" t="s">
        <v>377</v>
      </c>
      <c r="P147" s="52" t="s">
        <v>461</v>
      </c>
    </row>
    <row r="148" spans="1:16" ht="12.75" customHeight="1" thickBot="1" x14ac:dyDescent="0.25">
      <c r="A148" s="40" t="str">
        <f t="shared" si="24"/>
        <v> AOEB 6 </v>
      </c>
      <c r="B148" s="48" t="str">
        <f t="shared" si="25"/>
        <v>II</v>
      </c>
      <c r="C148" s="40">
        <f t="shared" si="26"/>
        <v>42845.597999999998</v>
      </c>
      <c r="D148" s="15" t="str">
        <f t="shared" si="27"/>
        <v>vis</v>
      </c>
      <c r="E148" s="49">
        <f>VLOOKUP(C148,Active!C$21:E$968,3,FALSE)</f>
        <v>307.52593835718989</v>
      </c>
      <c r="F148" s="48" t="s">
        <v>80</v>
      </c>
      <c r="G148" s="15" t="str">
        <f t="shared" si="28"/>
        <v>42845.598</v>
      </c>
      <c r="H148" s="40">
        <f t="shared" si="29"/>
        <v>307.5</v>
      </c>
      <c r="I148" s="50" t="s">
        <v>465</v>
      </c>
      <c r="J148" s="51" t="s">
        <v>466</v>
      </c>
      <c r="K148" s="50">
        <v>307.5</v>
      </c>
      <c r="L148" s="50" t="s">
        <v>467</v>
      </c>
      <c r="M148" s="51" t="s">
        <v>97</v>
      </c>
      <c r="N148" s="51"/>
      <c r="O148" s="52" t="s">
        <v>451</v>
      </c>
      <c r="P148" s="52" t="s">
        <v>461</v>
      </c>
    </row>
    <row r="149" spans="1:16" ht="12.75" customHeight="1" thickBot="1" x14ac:dyDescent="0.25">
      <c r="A149" s="40" t="str">
        <f t="shared" si="24"/>
        <v> AOEB 6 </v>
      </c>
      <c r="B149" s="48" t="str">
        <f t="shared" si="25"/>
        <v>II</v>
      </c>
      <c r="C149" s="40">
        <f t="shared" si="26"/>
        <v>43225.59</v>
      </c>
      <c r="D149" s="15" t="str">
        <f t="shared" si="27"/>
        <v>vis</v>
      </c>
      <c r="E149" s="49">
        <f>VLOOKUP(C149,Active!C$21:E$968,3,FALSE)</f>
        <v>413.52833908315381</v>
      </c>
      <c r="F149" s="48" t="s">
        <v>80</v>
      </c>
      <c r="G149" s="15" t="str">
        <f t="shared" si="28"/>
        <v>43225.590</v>
      </c>
      <c r="H149" s="40">
        <f t="shared" si="29"/>
        <v>413.5</v>
      </c>
      <c r="I149" s="50" t="s">
        <v>473</v>
      </c>
      <c r="J149" s="51" t="s">
        <v>474</v>
      </c>
      <c r="K149" s="50">
        <v>413.5</v>
      </c>
      <c r="L149" s="50" t="s">
        <v>475</v>
      </c>
      <c r="M149" s="51" t="s">
        <v>97</v>
      </c>
      <c r="N149" s="51"/>
      <c r="O149" s="52" t="s">
        <v>476</v>
      </c>
      <c r="P149" s="52" t="s">
        <v>461</v>
      </c>
    </row>
    <row r="150" spans="1:16" ht="12.75" customHeight="1" thickBot="1" x14ac:dyDescent="0.25">
      <c r="A150" s="40" t="str">
        <f t="shared" si="24"/>
        <v> AOEB 6 </v>
      </c>
      <c r="B150" s="48" t="str">
        <f t="shared" si="25"/>
        <v>I</v>
      </c>
      <c r="C150" s="40">
        <f t="shared" si="26"/>
        <v>43578.597999999998</v>
      </c>
      <c r="D150" s="15" t="str">
        <f t="shared" si="27"/>
        <v>vis</v>
      </c>
      <c r="E150" s="49">
        <f>VLOOKUP(C150,Active!C$21:E$968,3,FALSE)</f>
        <v>512.00329507030983</v>
      </c>
      <c r="F150" s="48" t="s">
        <v>80</v>
      </c>
      <c r="G150" s="15" t="str">
        <f t="shared" si="28"/>
        <v>43578.598</v>
      </c>
      <c r="H150" s="40">
        <f t="shared" si="29"/>
        <v>512</v>
      </c>
      <c r="I150" s="50" t="s">
        <v>477</v>
      </c>
      <c r="J150" s="51" t="s">
        <v>478</v>
      </c>
      <c r="K150" s="50">
        <v>512</v>
      </c>
      <c r="L150" s="50" t="s">
        <v>479</v>
      </c>
      <c r="M150" s="51" t="s">
        <v>97</v>
      </c>
      <c r="N150" s="51"/>
      <c r="O150" s="52" t="s">
        <v>390</v>
      </c>
      <c r="P150" s="52" t="s">
        <v>461</v>
      </c>
    </row>
    <row r="151" spans="1:16" ht="12.75" customHeight="1" thickBot="1" x14ac:dyDescent="0.25">
      <c r="A151" s="40" t="str">
        <f t="shared" si="24"/>
        <v> AOEB 6 </v>
      </c>
      <c r="B151" s="48" t="str">
        <f t="shared" si="25"/>
        <v>II</v>
      </c>
      <c r="C151" s="40">
        <f t="shared" si="26"/>
        <v>43587.63</v>
      </c>
      <c r="D151" s="15" t="str">
        <f t="shared" si="27"/>
        <v>vis</v>
      </c>
      <c r="E151" s="49">
        <f>VLOOKUP(C151,Active!C$21:E$968,3,FALSE)</f>
        <v>514.52285780678017</v>
      </c>
      <c r="F151" s="48" t="s">
        <v>80</v>
      </c>
      <c r="G151" s="15" t="str">
        <f t="shared" si="28"/>
        <v>43587.630</v>
      </c>
      <c r="H151" s="40">
        <f t="shared" si="29"/>
        <v>514.5</v>
      </c>
      <c r="I151" s="50" t="s">
        <v>480</v>
      </c>
      <c r="J151" s="51" t="s">
        <v>481</v>
      </c>
      <c r="K151" s="50">
        <v>514.5</v>
      </c>
      <c r="L151" s="50" t="s">
        <v>482</v>
      </c>
      <c r="M151" s="51" t="s">
        <v>97</v>
      </c>
      <c r="N151" s="51"/>
      <c r="O151" s="52" t="s">
        <v>390</v>
      </c>
      <c r="P151" s="52" t="s">
        <v>461</v>
      </c>
    </row>
    <row r="152" spans="1:16" ht="12.75" customHeight="1" thickBot="1" x14ac:dyDescent="0.25">
      <c r="A152" s="40" t="str">
        <f t="shared" si="24"/>
        <v> AOEB 6 </v>
      </c>
      <c r="B152" s="48" t="str">
        <f t="shared" si="25"/>
        <v>I</v>
      </c>
      <c r="C152" s="40">
        <f t="shared" si="26"/>
        <v>44614.584000000003</v>
      </c>
      <c r="D152" s="15" t="str">
        <f t="shared" si="27"/>
        <v>vis</v>
      </c>
      <c r="E152" s="49">
        <f>VLOOKUP(C152,Active!C$21:E$968,3,FALSE)</f>
        <v>801.00149271260068</v>
      </c>
      <c r="F152" s="48" t="s">
        <v>80</v>
      </c>
      <c r="G152" s="15" t="str">
        <f t="shared" si="28"/>
        <v>44614.584</v>
      </c>
      <c r="H152" s="40">
        <f t="shared" si="29"/>
        <v>801</v>
      </c>
      <c r="I152" s="50" t="s">
        <v>492</v>
      </c>
      <c r="J152" s="51" t="s">
        <v>493</v>
      </c>
      <c r="K152" s="50">
        <v>801</v>
      </c>
      <c r="L152" s="50" t="s">
        <v>494</v>
      </c>
      <c r="M152" s="51" t="s">
        <v>97</v>
      </c>
      <c r="N152" s="51"/>
      <c r="O152" s="52" t="s">
        <v>451</v>
      </c>
      <c r="P152" s="52" t="s">
        <v>461</v>
      </c>
    </row>
    <row r="153" spans="1:16" ht="12.75" customHeight="1" thickBot="1" x14ac:dyDescent="0.25">
      <c r="A153" s="40" t="str">
        <f t="shared" si="24"/>
        <v> AOEB 6 </v>
      </c>
      <c r="B153" s="48" t="str">
        <f t="shared" si="25"/>
        <v>I</v>
      </c>
      <c r="C153" s="40">
        <f t="shared" si="26"/>
        <v>44958.724000000002</v>
      </c>
      <c r="D153" s="15" t="str">
        <f t="shared" si="27"/>
        <v>vis</v>
      </c>
      <c r="E153" s="49">
        <f>VLOOKUP(C153,Active!C$21:E$968,3,FALSE)</f>
        <v>897.00263533095404</v>
      </c>
      <c r="F153" s="48" t="s">
        <v>80</v>
      </c>
      <c r="G153" s="15" t="str">
        <f t="shared" si="28"/>
        <v>44958.724</v>
      </c>
      <c r="H153" s="40">
        <f t="shared" si="29"/>
        <v>897</v>
      </c>
      <c r="I153" s="50" t="s">
        <v>495</v>
      </c>
      <c r="J153" s="51" t="s">
        <v>496</v>
      </c>
      <c r="K153" s="50">
        <v>897</v>
      </c>
      <c r="L153" s="50" t="s">
        <v>497</v>
      </c>
      <c r="M153" s="51" t="s">
        <v>97</v>
      </c>
      <c r="N153" s="51"/>
      <c r="O153" s="52" t="s">
        <v>451</v>
      </c>
      <c r="P153" s="52" t="s">
        <v>461</v>
      </c>
    </row>
    <row r="154" spans="1:16" ht="12.75" customHeight="1" thickBot="1" x14ac:dyDescent="0.25">
      <c r="A154" s="40" t="str">
        <f t="shared" si="24"/>
        <v> AOEB 6 </v>
      </c>
      <c r="B154" s="48" t="str">
        <f t="shared" si="25"/>
        <v>II</v>
      </c>
      <c r="C154" s="40">
        <f t="shared" si="26"/>
        <v>46114.773999999998</v>
      </c>
      <c r="D154" s="15" t="str">
        <f t="shared" si="27"/>
        <v>vis</v>
      </c>
      <c r="E154" s="49">
        <f>VLOOKUP(C154,Active!C$21:E$968,3,FALSE)</f>
        <v>1219.493833459469</v>
      </c>
      <c r="F154" s="48" t="s">
        <v>80</v>
      </c>
      <c r="G154" s="15" t="str">
        <f t="shared" si="28"/>
        <v>46114.774</v>
      </c>
      <c r="H154" s="40">
        <f t="shared" si="29"/>
        <v>1219.5</v>
      </c>
      <c r="I154" s="50" t="s">
        <v>516</v>
      </c>
      <c r="J154" s="51" t="s">
        <v>517</v>
      </c>
      <c r="K154" s="50">
        <v>1219.5</v>
      </c>
      <c r="L154" s="50" t="s">
        <v>518</v>
      </c>
      <c r="M154" s="51" t="s">
        <v>97</v>
      </c>
      <c r="N154" s="51"/>
      <c r="O154" s="52" t="s">
        <v>460</v>
      </c>
      <c r="P154" s="52" t="s">
        <v>461</v>
      </c>
    </row>
    <row r="155" spans="1:16" ht="12.75" customHeight="1" thickBot="1" x14ac:dyDescent="0.25">
      <c r="A155" s="40" t="str">
        <f t="shared" si="24"/>
        <v> AOEB 6 </v>
      </c>
      <c r="B155" s="48" t="str">
        <f t="shared" si="25"/>
        <v>I</v>
      </c>
      <c r="C155" s="40">
        <f t="shared" si="26"/>
        <v>46123.756000000001</v>
      </c>
      <c r="D155" s="15" t="str">
        <f t="shared" si="27"/>
        <v>vis</v>
      </c>
      <c r="E155" s="49">
        <f>VLOOKUP(C155,Active!C$21:E$968,3,FALSE)</f>
        <v>1221.9994482179927</v>
      </c>
      <c r="F155" s="48" t="s">
        <v>80</v>
      </c>
      <c r="G155" s="15" t="str">
        <f t="shared" si="28"/>
        <v>46123.756</v>
      </c>
      <c r="H155" s="40">
        <f t="shared" si="29"/>
        <v>1222</v>
      </c>
      <c r="I155" s="50" t="s">
        <v>523</v>
      </c>
      <c r="J155" s="51" t="s">
        <v>524</v>
      </c>
      <c r="K155" s="50">
        <v>1222</v>
      </c>
      <c r="L155" s="50" t="s">
        <v>525</v>
      </c>
      <c r="M155" s="51" t="s">
        <v>97</v>
      </c>
      <c r="N155" s="51"/>
      <c r="O155" s="52" t="s">
        <v>460</v>
      </c>
      <c r="P155" s="52" t="s">
        <v>461</v>
      </c>
    </row>
    <row r="156" spans="1:16" ht="12.75" customHeight="1" thickBot="1" x14ac:dyDescent="0.25">
      <c r="A156" s="40" t="str">
        <f t="shared" si="24"/>
        <v> AOEB 6 </v>
      </c>
      <c r="B156" s="48" t="str">
        <f t="shared" si="25"/>
        <v>I</v>
      </c>
      <c r="C156" s="40">
        <f t="shared" si="26"/>
        <v>46159.608</v>
      </c>
      <c r="D156" s="15" t="str">
        <f t="shared" si="27"/>
        <v>vis</v>
      </c>
      <c r="E156" s="49">
        <f>VLOOKUP(C156,Active!C$21:E$968,3,FALSE)</f>
        <v>1232.0007063256032</v>
      </c>
      <c r="F156" s="48" t="s">
        <v>80</v>
      </c>
      <c r="G156" s="15" t="str">
        <f t="shared" si="28"/>
        <v>46159.608</v>
      </c>
      <c r="H156" s="40">
        <f t="shared" si="29"/>
        <v>1232</v>
      </c>
      <c r="I156" s="50" t="s">
        <v>526</v>
      </c>
      <c r="J156" s="51" t="s">
        <v>527</v>
      </c>
      <c r="K156" s="50">
        <v>1232</v>
      </c>
      <c r="L156" s="50" t="s">
        <v>528</v>
      </c>
      <c r="M156" s="51" t="s">
        <v>97</v>
      </c>
      <c r="N156" s="51"/>
      <c r="O156" s="52" t="s">
        <v>370</v>
      </c>
      <c r="P156" s="52" t="s">
        <v>461</v>
      </c>
    </row>
    <row r="157" spans="1:16" ht="12.75" customHeight="1" thickBot="1" x14ac:dyDescent="0.25">
      <c r="A157" s="40" t="str">
        <f t="shared" si="24"/>
        <v> AOEB 6 </v>
      </c>
      <c r="B157" s="48" t="str">
        <f t="shared" si="25"/>
        <v>II</v>
      </c>
      <c r="C157" s="40">
        <f t="shared" si="26"/>
        <v>46494.705999999998</v>
      </c>
      <c r="D157" s="15" t="str">
        <f t="shared" si="27"/>
        <v>vis</v>
      </c>
      <c r="E157" s="49">
        <f>VLOOKUP(C157,Active!C$21:E$968,3,FALSE)</f>
        <v>1325.4794966118961</v>
      </c>
      <c r="F157" s="48" t="s">
        <v>80</v>
      </c>
      <c r="G157" s="15" t="str">
        <f t="shared" si="28"/>
        <v>46494.706</v>
      </c>
      <c r="H157" s="40">
        <f t="shared" si="29"/>
        <v>1325.5</v>
      </c>
      <c r="I157" s="50" t="s">
        <v>529</v>
      </c>
      <c r="J157" s="51" t="s">
        <v>530</v>
      </c>
      <c r="K157" s="50">
        <v>1325.5</v>
      </c>
      <c r="L157" s="50" t="s">
        <v>531</v>
      </c>
      <c r="M157" s="51" t="s">
        <v>97</v>
      </c>
      <c r="N157" s="51"/>
      <c r="O157" s="52" t="s">
        <v>460</v>
      </c>
      <c r="P157" s="52" t="s">
        <v>461</v>
      </c>
    </row>
    <row r="158" spans="1:16" ht="12.75" customHeight="1" thickBot="1" x14ac:dyDescent="0.25">
      <c r="A158" s="40" t="str">
        <f t="shared" si="24"/>
        <v> AOEB 6 </v>
      </c>
      <c r="B158" s="48" t="str">
        <f t="shared" si="25"/>
        <v>I</v>
      </c>
      <c r="C158" s="40">
        <f t="shared" si="26"/>
        <v>47184.841999999997</v>
      </c>
      <c r="D158" s="15" t="str">
        <f t="shared" si="27"/>
        <v>vis</v>
      </c>
      <c r="E158" s="49">
        <f>VLOOKUP(C158,Active!C$21:E$968,3,FALSE)</f>
        <v>1517.999530790021</v>
      </c>
      <c r="F158" s="48" t="s">
        <v>80</v>
      </c>
      <c r="G158" s="15" t="str">
        <f t="shared" si="28"/>
        <v>47184.842</v>
      </c>
      <c r="H158" s="40">
        <f t="shared" si="29"/>
        <v>1518</v>
      </c>
      <c r="I158" s="50" t="s">
        <v>532</v>
      </c>
      <c r="J158" s="51" t="s">
        <v>533</v>
      </c>
      <c r="K158" s="50">
        <v>1518</v>
      </c>
      <c r="L158" s="50" t="s">
        <v>525</v>
      </c>
      <c r="M158" s="51" t="s">
        <v>97</v>
      </c>
      <c r="N158" s="51"/>
      <c r="O158" s="52" t="s">
        <v>460</v>
      </c>
      <c r="P158" s="52" t="s">
        <v>461</v>
      </c>
    </row>
    <row r="159" spans="1:16" ht="12.75" customHeight="1" thickBot="1" x14ac:dyDescent="0.25">
      <c r="A159" s="40" t="str">
        <f t="shared" si="24"/>
        <v> AAP 345.553 </v>
      </c>
      <c r="B159" s="48" t="str">
        <f t="shared" si="25"/>
        <v>II</v>
      </c>
      <c r="C159" s="40">
        <f t="shared" si="26"/>
        <v>47960.802000000003</v>
      </c>
      <c r="D159" s="15" t="str">
        <f t="shared" si="27"/>
        <v>vis</v>
      </c>
      <c r="E159" s="49">
        <f>VLOOKUP(C159,Active!C$21:E$968,3,FALSE)</f>
        <v>1734.4609901557972</v>
      </c>
      <c r="F159" s="48" t="s">
        <v>80</v>
      </c>
      <c r="G159" s="15" t="str">
        <f t="shared" si="28"/>
        <v>47960.802</v>
      </c>
      <c r="H159" s="40">
        <f t="shared" si="29"/>
        <v>1734.5</v>
      </c>
      <c r="I159" s="50" t="s">
        <v>534</v>
      </c>
      <c r="J159" s="51" t="s">
        <v>535</v>
      </c>
      <c r="K159" s="50">
        <v>1734.5</v>
      </c>
      <c r="L159" s="50" t="s">
        <v>536</v>
      </c>
      <c r="M159" s="51" t="s">
        <v>331</v>
      </c>
      <c r="N159" s="51" t="s">
        <v>332</v>
      </c>
      <c r="O159" s="52" t="s">
        <v>537</v>
      </c>
      <c r="P159" s="52" t="s">
        <v>538</v>
      </c>
    </row>
    <row r="160" spans="1:16" ht="12.75" customHeight="1" thickBot="1" x14ac:dyDescent="0.25">
      <c r="A160" s="40" t="str">
        <f t="shared" si="24"/>
        <v> AOEB 6 </v>
      </c>
      <c r="B160" s="48" t="str">
        <f t="shared" si="25"/>
        <v>I</v>
      </c>
      <c r="C160" s="40">
        <f t="shared" si="26"/>
        <v>48697.597000000002</v>
      </c>
      <c r="D160" s="15" t="str">
        <f t="shared" si="27"/>
        <v>vis</v>
      </c>
      <c r="E160" s="49">
        <f>VLOOKUP(C160,Active!C$21:E$968,3,FALSE)</f>
        <v>1939.9969983951462</v>
      </c>
      <c r="F160" s="48" t="s">
        <v>80</v>
      </c>
      <c r="G160" s="15" t="str">
        <f t="shared" si="28"/>
        <v>48697.597</v>
      </c>
      <c r="H160" s="40">
        <f t="shared" si="29"/>
        <v>1940</v>
      </c>
      <c r="I160" s="50" t="s">
        <v>539</v>
      </c>
      <c r="J160" s="51" t="s">
        <v>540</v>
      </c>
      <c r="K160" s="50">
        <v>1940</v>
      </c>
      <c r="L160" s="50" t="s">
        <v>541</v>
      </c>
      <c r="M160" s="51" t="s">
        <v>97</v>
      </c>
      <c r="N160" s="51"/>
      <c r="O160" s="52" t="s">
        <v>370</v>
      </c>
      <c r="P160" s="52" t="s">
        <v>461</v>
      </c>
    </row>
    <row r="161" spans="1:16" ht="12.75" customHeight="1" thickBot="1" x14ac:dyDescent="0.25">
      <c r="A161" s="40" t="str">
        <f t="shared" si="24"/>
        <v> AAP 345.553 </v>
      </c>
      <c r="B161" s="48" t="str">
        <f t="shared" si="25"/>
        <v>I</v>
      </c>
      <c r="C161" s="40">
        <f t="shared" si="26"/>
        <v>48729.857900000003</v>
      </c>
      <c r="D161" s="15" t="str">
        <f t="shared" si="27"/>
        <v>vis</v>
      </c>
      <c r="E161" s="49">
        <f>VLOOKUP(C161,Active!C$21:E$968,3,FALSE)</f>
        <v>1948.9964848305983</v>
      </c>
      <c r="F161" s="48" t="s">
        <v>80</v>
      </c>
      <c r="G161" s="15" t="str">
        <f t="shared" si="28"/>
        <v>48729.8579</v>
      </c>
      <c r="H161" s="40">
        <f t="shared" si="29"/>
        <v>1949</v>
      </c>
      <c r="I161" s="50" t="s">
        <v>542</v>
      </c>
      <c r="J161" s="51" t="s">
        <v>543</v>
      </c>
      <c r="K161" s="50">
        <v>1949</v>
      </c>
      <c r="L161" s="50" t="s">
        <v>544</v>
      </c>
      <c r="M161" s="51" t="s">
        <v>331</v>
      </c>
      <c r="N161" s="51" t="s">
        <v>332</v>
      </c>
      <c r="O161" s="52" t="s">
        <v>537</v>
      </c>
      <c r="P161" s="52" t="s">
        <v>538</v>
      </c>
    </row>
    <row r="162" spans="1:16" ht="12.75" customHeight="1" thickBot="1" x14ac:dyDescent="0.25">
      <c r="A162" s="40" t="str">
        <f t="shared" si="24"/>
        <v> AAP 345.553 </v>
      </c>
      <c r="B162" s="48" t="str">
        <f t="shared" si="25"/>
        <v>II</v>
      </c>
      <c r="C162" s="40">
        <f t="shared" si="26"/>
        <v>48749.394</v>
      </c>
      <c r="D162" s="15" t="str">
        <f t="shared" si="27"/>
        <v>vis</v>
      </c>
      <c r="E162" s="49">
        <f>VLOOKUP(C162,Active!C$21:E$968,3,FALSE)</f>
        <v>1954.4462666702746</v>
      </c>
      <c r="F162" s="48" t="s">
        <v>80</v>
      </c>
      <c r="G162" s="15" t="str">
        <f t="shared" si="28"/>
        <v>48749.394</v>
      </c>
      <c r="H162" s="40">
        <f t="shared" si="29"/>
        <v>1954.5</v>
      </c>
      <c r="I162" s="50" t="s">
        <v>545</v>
      </c>
      <c r="J162" s="51" t="s">
        <v>546</v>
      </c>
      <c r="K162" s="50">
        <v>1954.5</v>
      </c>
      <c r="L162" s="50" t="s">
        <v>547</v>
      </c>
      <c r="M162" s="51" t="s">
        <v>331</v>
      </c>
      <c r="N162" s="51" t="s">
        <v>332</v>
      </c>
      <c r="O162" s="52" t="s">
        <v>537</v>
      </c>
      <c r="P162" s="52" t="s">
        <v>538</v>
      </c>
    </row>
    <row r="163" spans="1:16" ht="12.75" customHeight="1" thickBot="1" x14ac:dyDescent="0.25">
      <c r="A163" s="40" t="str">
        <f t="shared" si="24"/>
        <v> AOEB 6 </v>
      </c>
      <c r="B163" s="48" t="str">
        <f t="shared" si="25"/>
        <v>I</v>
      </c>
      <c r="C163" s="40">
        <f t="shared" si="26"/>
        <v>50095.644999999997</v>
      </c>
      <c r="D163" s="15" t="str">
        <f t="shared" si="27"/>
        <v>vis</v>
      </c>
      <c r="E163" s="49">
        <f>VLOOKUP(C163,Active!C$21:E$968,3,FALSE)</f>
        <v>2329.9958518713574</v>
      </c>
      <c r="F163" s="48" t="s">
        <v>80</v>
      </c>
      <c r="G163" s="15" t="str">
        <f t="shared" si="28"/>
        <v>50095.645</v>
      </c>
      <c r="H163" s="40">
        <f t="shared" si="29"/>
        <v>2330</v>
      </c>
      <c r="I163" s="50" t="s">
        <v>548</v>
      </c>
      <c r="J163" s="51" t="s">
        <v>549</v>
      </c>
      <c r="K163" s="50">
        <v>2330</v>
      </c>
      <c r="L163" s="50" t="s">
        <v>550</v>
      </c>
      <c r="M163" s="51" t="s">
        <v>97</v>
      </c>
      <c r="N163" s="51"/>
      <c r="O163" s="52" t="s">
        <v>476</v>
      </c>
      <c r="P163" s="52" t="s">
        <v>461</v>
      </c>
    </row>
    <row r="164" spans="1:16" ht="12.75" customHeight="1" thickBot="1" x14ac:dyDescent="0.25">
      <c r="A164" s="40" t="str">
        <f t="shared" si="24"/>
        <v> AAP 345.553 </v>
      </c>
      <c r="B164" s="48" t="str">
        <f t="shared" si="25"/>
        <v>II</v>
      </c>
      <c r="C164" s="40">
        <f t="shared" si="26"/>
        <v>50122.278700000003</v>
      </c>
      <c r="D164" s="15" t="str">
        <f t="shared" si="27"/>
        <v>vis</v>
      </c>
      <c r="E164" s="49">
        <f>VLOOKUP(C164,Active!C$21:E$968,3,FALSE)</f>
        <v>2337.4255770766663</v>
      </c>
      <c r="F164" s="48" t="s">
        <v>80</v>
      </c>
      <c r="G164" s="15" t="str">
        <f t="shared" si="28"/>
        <v>50122.2787</v>
      </c>
      <c r="H164" s="40">
        <f t="shared" si="29"/>
        <v>2337.5</v>
      </c>
      <c r="I164" s="50" t="s">
        <v>551</v>
      </c>
      <c r="J164" s="51" t="s">
        <v>552</v>
      </c>
      <c r="K164" s="50">
        <v>2337.5</v>
      </c>
      <c r="L164" s="50" t="s">
        <v>553</v>
      </c>
      <c r="M164" s="51" t="s">
        <v>331</v>
      </c>
      <c r="N164" s="51" t="s">
        <v>554</v>
      </c>
      <c r="O164" s="52" t="s">
        <v>555</v>
      </c>
      <c r="P164" s="52" t="s">
        <v>538</v>
      </c>
    </row>
    <row r="165" spans="1:16" ht="12.75" customHeight="1" thickBot="1" x14ac:dyDescent="0.25">
      <c r="A165" s="40" t="str">
        <f t="shared" si="24"/>
        <v> AAP 345.553 </v>
      </c>
      <c r="B165" s="48" t="str">
        <f t="shared" si="25"/>
        <v>I</v>
      </c>
      <c r="C165" s="40">
        <f t="shared" si="26"/>
        <v>50884.2736</v>
      </c>
      <c r="D165" s="15" t="str">
        <f t="shared" si="27"/>
        <v>vis</v>
      </c>
      <c r="E165" s="49">
        <f>VLOOKUP(C165,Active!C$21:E$968,3,FALSE)</f>
        <v>2549.9913383056946</v>
      </c>
      <c r="F165" s="48" t="s">
        <v>80</v>
      </c>
      <c r="G165" s="15" t="str">
        <f t="shared" si="28"/>
        <v>50884.2736</v>
      </c>
      <c r="H165" s="40">
        <f t="shared" si="29"/>
        <v>2550</v>
      </c>
      <c r="I165" s="50" t="s">
        <v>574</v>
      </c>
      <c r="J165" s="51" t="s">
        <v>575</v>
      </c>
      <c r="K165" s="50">
        <v>2550</v>
      </c>
      <c r="L165" s="50" t="s">
        <v>576</v>
      </c>
      <c r="M165" s="51" t="s">
        <v>331</v>
      </c>
      <c r="N165" s="51" t="s">
        <v>554</v>
      </c>
      <c r="O165" s="52" t="s">
        <v>555</v>
      </c>
      <c r="P165" s="52" t="s">
        <v>538</v>
      </c>
    </row>
    <row r="166" spans="1:16" ht="12.75" customHeight="1" thickBot="1" x14ac:dyDescent="0.25">
      <c r="A166" s="40" t="str">
        <f t="shared" si="24"/>
        <v> AOEB 6 </v>
      </c>
      <c r="B166" s="48" t="str">
        <f t="shared" si="25"/>
        <v>I</v>
      </c>
      <c r="C166" s="40">
        <f t="shared" si="26"/>
        <v>51579.708400000003</v>
      </c>
      <c r="D166" s="15" t="str">
        <f t="shared" si="27"/>
        <v>vis</v>
      </c>
      <c r="E166" s="49">
        <f>VLOOKUP(C166,Active!C$21:E$968,3,FALSE)</f>
        <v>2743.989523394805</v>
      </c>
      <c r="F166" s="48" t="s">
        <v>80</v>
      </c>
      <c r="G166" s="15" t="str">
        <f t="shared" si="28"/>
        <v>51579.7084</v>
      </c>
      <c r="H166" s="40">
        <f t="shared" si="29"/>
        <v>2744</v>
      </c>
      <c r="I166" s="50" t="s">
        <v>577</v>
      </c>
      <c r="J166" s="51" t="s">
        <v>578</v>
      </c>
      <c r="K166" s="50">
        <v>2744</v>
      </c>
      <c r="L166" s="50" t="s">
        <v>579</v>
      </c>
      <c r="M166" s="51" t="s">
        <v>580</v>
      </c>
      <c r="N166" s="51" t="s">
        <v>581</v>
      </c>
      <c r="O166" s="52" t="s">
        <v>451</v>
      </c>
      <c r="P166" s="52" t="s">
        <v>461</v>
      </c>
    </row>
    <row r="167" spans="1:16" ht="12.75" customHeight="1" thickBot="1" x14ac:dyDescent="0.25">
      <c r="A167" s="40" t="str">
        <f t="shared" si="24"/>
        <v> AOEB 6 </v>
      </c>
      <c r="B167" s="48" t="str">
        <f t="shared" si="25"/>
        <v>II</v>
      </c>
      <c r="C167" s="40">
        <f t="shared" si="26"/>
        <v>51599.1149</v>
      </c>
      <c r="D167" s="15" t="str">
        <f t="shared" si="27"/>
        <v>vis</v>
      </c>
      <c r="E167" s="49">
        <f>VLOOKUP(C167,Active!C$21:E$968,3,FALSE)</f>
        <v>2749.4031520756407</v>
      </c>
      <c r="F167" s="48" t="s">
        <v>80</v>
      </c>
      <c r="G167" s="15" t="str">
        <f t="shared" si="28"/>
        <v>51599.1149</v>
      </c>
      <c r="H167" s="40">
        <f t="shared" si="29"/>
        <v>2749.5</v>
      </c>
      <c r="I167" s="50" t="s">
        <v>582</v>
      </c>
      <c r="J167" s="51" t="s">
        <v>583</v>
      </c>
      <c r="K167" s="50">
        <v>2749.5</v>
      </c>
      <c r="L167" s="50" t="s">
        <v>584</v>
      </c>
      <c r="M167" s="51" t="s">
        <v>580</v>
      </c>
      <c r="N167" s="51" t="s">
        <v>581</v>
      </c>
      <c r="O167" s="52" t="s">
        <v>451</v>
      </c>
      <c r="P167" s="52" t="s">
        <v>461</v>
      </c>
    </row>
    <row r="168" spans="1:16" ht="12.75" customHeight="1" thickBot="1" x14ac:dyDescent="0.25">
      <c r="A168" s="40" t="str">
        <f t="shared" si="24"/>
        <v> AOEB 12 </v>
      </c>
      <c r="B168" s="48" t="str">
        <f t="shared" si="25"/>
        <v>I</v>
      </c>
      <c r="C168" s="40">
        <f t="shared" si="26"/>
        <v>52278.726799999997</v>
      </c>
      <c r="D168" s="15" t="str">
        <f t="shared" si="27"/>
        <v>vis</v>
      </c>
      <c r="E168" s="49">
        <f>VLOOKUP(C168,Active!C$21:E$968,3,FALSE)</f>
        <v>2938.9873879593792</v>
      </c>
      <c r="F168" s="48" t="s">
        <v>80</v>
      </c>
      <c r="G168" s="15" t="str">
        <f t="shared" si="28"/>
        <v>52278.7268</v>
      </c>
      <c r="H168" s="40">
        <f t="shared" si="29"/>
        <v>2939</v>
      </c>
      <c r="I168" s="50" t="s">
        <v>589</v>
      </c>
      <c r="J168" s="51" t="s">
        <v>590</v>
      </c>
      <c r="K168" s="50">
        <v>2939</v>
      </c>
      <c r="L168" s="50" t="s">
        <v>591</v>
      </c>
      <c r="M168" s="51" t="s">
        <v>580</v>
      </c>
      <c r="N168" s="51" t="s">
        <v>581</v>
      </c>
      <c r="O168" s="52" t="s">
        <v>592</v>
      </c>
      <c r="P168" s="52" t="s">
        <v>593</v>
      </c>
    </row>
    <row r="169" spans="1:16" ht="12.75" customHeight="1" thickBot="1" x14ac:dyDescent="0.25">
      <c r="A169" s="40" t="str">
        <f t="shared" si="24"/>
        <v> AOEB 12 </v>
      </c>
      <c r="B169" s="48" t="str">
        <f t="shared" si="25"/>
        <v>II</v>
      </c>
      <c r="C169" s="40">
        <f t="shared" si="26"/>
        <v>52319.611900000004</v>
      </c>
      <c r="D169" s="15" t="str">
        <f t="shared" si="27"/>
        <v>vis</v>
      </c>
      <c r="E169" s="49">
        <f>VLOOKUP(C169,Active!C$21:E$968,3,FALSE)</f>
        <v>2950.3926774231622</v>
      </c>
      <c r="F169" s="48" t="s">
        <v>80</v>
      </c>
      <c r="G169" s="15" t="str">
        <f t="shared" si="28"/>
        <v>52319.6119</v>
      </c>
      <c r="H169" s="40">
        <f t="shared" si="29"/>
        <v>2950.5</v>
      </c>
      <c r="I169" s="50" t="s">
        <v>594</v>
      </c>
      <c r="J169" s="51" t="s">
        <v>595</v>
      </c>
      <c r="K169" s="50">
        <v>2950.5</v>
      </c>
      <c r="L169" s="50" t="s">
        <v>596</v>
      </c>
      <c r="M169" s="51" t="s">
        <v>580</v>
      </c>
      <c r="N169" s="51" t="s">
        <v>581</v>
      </c>
      <c r="O169" s="52" t="s">
        <v>451</v>
      </c>
      <c r="P169" s="52" t="s">
        <v>593</v>
      </c>
    </row>
    <row r="170" spans="1:16" ht="12.75" customHeight="1" thickBot="1" x14ac:dyDescent="0.25">
      <c r="A170" s="40" t="str">
        <f t="shared" si="24"/>
        <v> AOEB 12 </v>
      </c>
      <c r="B170" s="48" t="str">
        <f t="shared" si="25"/>
        <v>I</v>
      </c>
      <c r="C170" s="40">
        <f t="shared" si="26"/>
        <v>52640.782399999996</v>
      </c>
      <c r="D170" s="15" t="str">
        <f t="shared" si="27"/>
        <v>vis</v>
      </c>
      <c r="E170" s="49">
        <f>VLOOKUP(C170,Active!C$21:E$968,3,FALSE)</f>
        <v>3039.9862584521252</v>
      </c>
      <c r="F170" s="48" t="s">
        <v>80</v>
      </c>
      <c r="G170" s="15" t="str">
        <f t="shared" si="28"/>
        <v>52640.7824</v>
      </c>
      <c r="H170" s="40">
        <f t="shared" si="29"/>
        <v>3040</v>
      </c>
      <c r="I170" s="50" t="s">
        <v>597</v>
      </c>
      <c r="J170" s="51" t="s">
        <v>598</v>
      </c>
      <c r="K170" s="50">
        <v>3040</v>
      </c>
      <c r="L170" s="50" t="s">
        <v>599</v>
      </c>
      <c r="M170" s="51" t="s">
        <v>580</v>
      </c>
      <c r="N170" s="51" t="s">
        <v>581</v>
      </c>
      <c r="O170" s="52" t="s">
        <v>451</v>
      </c>
      <c r="P170" s="52" t="s">
        <v>593</v>
      </c>
    </row>
    <row r="171" spans="1:16" ht="12.75" customHeight="1" thickBot="1" x14ac:dyDescent="0.25">
      <c r="A171" s="40" t="str">
        <f t="shared" ref="A171:A178" si="30">P171</f>
        <v> AOEB 12 </v>
      </c>
      <c r="B171" s="48" t="str">
        <f t="shared" ref="B171:B178" si="31">IF(H171=INT(H171),"I","II")</f>
        <v>II</v>
      </c>
      <c r="C171" s="40">
        <f t="shared" ref="C171:C178" si="32">1*G171</f>
        <v>53061.6158</v>
      </c>
      <c r="D171" s="15" t="str">
        <f t="shared" ref="D171:D178" si="33">VLOOKUP(F171,I$1:J$5,2,FALSE)</f>
        <v>vis</v>
      </c>
      <c r="E171" s="49">
        <f>VLOOKUP(C171,Active!C$21:E$968,3,FALSE)</f>
        <v>3157.3817581091453</v>
      </c>
      <c r="F171" s="48" t="s">
        <v>80</v>
      </c>
      <c r="G171" s="15" t="str">
        <f t="shared" ref="G171:G178" si="34">MID(I171,3,LEN(I171)-3)</f>
        <v>53061.6158</v>
      </c>
      <c r="H171" s="40">
        <f t="shared" ref="H171:H178" si="35">1*K171</f>
        <v>3157.5</v>
      </c>
      <c r="I171" s="50" t="s">
        <v>600</v>
      </c>
      <c r="J171" s="51" t="s">
        <v>601</v>
      </c>
      <c r="K171" s="50">
        <v>3157.5</v>
      </c>
      <c r="L171" s="50" t="s">
        <v>602</v>
      </c>
      <c r="M171" s="51" t="s">
        <v>580</v>
      </c>
      <c r="N171" s="51" t="s">
        <v>581</v>
      </c>
      <c r="O171" s="52" t="s">
        <v>451</v>
      </c>
      <c r="P171" s="52" t="s">
        <v>593</v>
      </c>
    </row>
    <row r="172" spans="1:16" ht="12.75" customHeight="1" thickBot="1" x14ac:dyDescent="0.25">
      <c r="A172" s="40" t="str">
        <f t="shared" si="30"/>
        <v>VSB 44 </v>
      </c>
      <c r="B172" s="48" t="str">
        <f t="shared" si="31"/>
        <v>I</v>
      </c>
      <c r="C172" s="40">
        <f t="shared" si="32"/>
        <v>53716.194799999997</v>
      </c>
      <c r="D172" s="15" t="str">
        <f t="shared" si="33"/>
        <v>vis</v>
      </c>
      <c r="E172" s="49">
        <f>VLOOKUP(C172,Active!C$21:E$968,3,FALSE)</f>
        <v>3339.9828272495502</v>
      </c>
      <c r="F172" s="48" t="s">
        <v>80</v>
      </c>
      <c r="G172" s="15" t="str">
        <f t="shared" si="34"/>
        <v>53716.1948</v>
      </c>
      <c r="H172" s="40">
        <f t="shared" si="35"/>
        <v>3340</v>
      </c>
      <c r="I172" s="50" t="s">
        <v>603</v>
      </c>
      <c r="J172" s="51" t="s">
        <v>604</v>
      </c>
      <c r="K172" s="50">
        <v>3340</v>
      </c>
      <c r="L172" s="50" t="s">
        <v>605</v>
      </c>
      <c r="M172" s="51" t="s">
        <v>580</v>
      </c>
      <c r="N172" s="51" t="s">
        <v>80</v>
      </c>
      <c r="O172" s="52" t="s">
        <v>606</v>
      </c>
      <c r="P172" s="53" t="s">
        <v>607</v>
      </c>
    </row>
    <row r="173" spans="1:16" ht="12.75" customHeight="1" thickBot="1" x14ac:dyDescent="0.25">
      <c r="A173" s="40" t="str">
        <f t="shared" si="30"/>
        <v>VSB 44 </v>
      </c>
      <c r="B173" s="48" t="str">
        <f t="shared" si="31"/>
        <v>II</v>
      </c>
      <c r="C173" s="40">
        <f t="shared" si="32"/>
        <v>53721.173199999997</v>
      </c>
      <c r="D173" s="15" t="str">
        <f t="shared" si="33"/>
        <v>vis</v>
      </c>
      <c r="E173" s="49">
        <f>VLOOKUP(C173,Active!C$21:E$968,3,FALSE)</f>
        <v>3341.3715995178454</v>
      </c>
      <c r="F173" s="48" t="s">
        <v>80</v>
      </c>
      <c r="G173" s="15" t="str">
        <f t="shared" si="34"/>
        <v>53721.1732</v>
      </c>
      <c r="H173" s="40">
        <f t="shared" si="35"/>
        <v>3341.5</v>
      </c>
      <c r="I173" s="50" t="s">
        <v>608</v>
      </c>
      <c r="J173" s="51" t="s">
        <v>609</v>
      </c>
      <c r="K173" s="50">
        <v>3341.5</v>
      </c>
      <c r="L173" s="50" t="s">
        <v>610</v>
      </c>
      <c r="M173" s="51" t="s">
        <v>580</v>
      </c>
      <c r="N173" s="51" t="s">
        <v>80</v>
      </c>
      <c r="O173" s="52" t="s">
        <v>606</v>
      </c>
      <c r="P173" s="53" t="s">
        <v>607</v>
      </c>
    </row>
    <row r="174" spans="1:16" ht="12.75" customHeight="1" thickBot="1" x14ac:dyDescent="0.25">
      <c r="A174" s="40" t="str">
        <f t="shared" si="30"/>
        <v> AOEB 12 </v>
      </c>
      <c r="B174" s="48" t="str">
        <f t="shared" si="31"/>
        <v>I</v>
      </c>
      <c r="C174" s="40">
        <f t="shared" si="32"/>
        <v>53798.642899999999</v>
      </c>
      <c r="D174" s="15" t="str">
        <f t="shared" si="33"/>
        <v>vis</v>
      </c>
      <c r="E174" s="49">
        <f>VLOOKUP(C174,Active!C$21:E$968,3,FALSE)</f>
        <v>3362.9825128621278</v>
      </c>
      <c r="F174" s="48" t="s">
        <v>80</v>
      </c>
      <c r="G174" s="15" t="str">
        <f t="shared" si="34"/>
        <v>53798.6429</v>
      </c>
      <c r="H174" s="40">
        <f t="shared" si="35"/>
        <v>3363</v>
      </c>
      <c r="I174" s="50" t="s">
        <v>611</v>
      </c>
      <c r="J174" s="51" t="s">
        <v>612</v>
      </c>
      <c r="K174" s="50">
        <v>3363</v>
      </c>
      <c r="L174" s="50" t="s">
        <v>613</v>
      </c>
      <c r="M174" s="51" t="s">
        <v>580</v>
      </c>
      <c r="N174" s="51" t="s">
        <v>581</v>
      </c>
      <c r="O174" s="52" t="s">
        <v>451</v>
      </c>
      <c r="P174" s="52" t="s">
        <v>593</v>
      </c>
    </row>
    <row r="175" spans="1:16" ht="12.75" customHeight="1" thickBot="1" x14ac:dyDescent="0.25">
      <c r="A175" s="40" t="str">
        <f t="shared" si="30"/>
        <v> AOEB 12 </v>
      </c>
      <c r="B175" s="48" t="str">
        <f t="shared" si="31"/>
        <v>II</v>
      </c>
      <c r="C175" s="40">
        <f t="shared" si="32"/>
        <v>54104.7215</v>
      </c>
      <c r="D175" s="15" t="str">
        <f t="shared" si="33"/>
        <v>vis</v>
      </c>
      <c r="E175" s="49">
        <f>VLOOKUP(C175,Active!C$21:E$968,3,FALSE)</f>
        <v>3448.3660641233178</v>
      </c>
      <c r="F175" s="48" t="s">
        <v>80</v>
      </c>
      <c r="G175" s="15" t="str">
        <f t="shared" si="34"/>
        <v>54104.7215</v>
      </c>
      <c r="H175" s="40">
        <f t="shared" si="35"/>
        <v>3448.5</v>
      </c>
      <c r="I175" s="50" t="s">
        <v>614</v>
      </c>
      <c r="J175" s="51" t="s">
        <v>615</v>
      </c>
      <c r="K175" s="50">
        <v>3448.5</v>
      </c>
      <c r="L175" s="50" t="s">
        <v>616</v>
      </c>
      <c r="M175" s="51" t="s">
        <v>580</v>
      </c>
      <c r="N175" s="51" t="s">
        <v>581</v>
      </c>
      <c r="O175" s="52" t="s">
        <v>617</v>
      </c>
      <c r="P175" s="52" t="s">
        <v>593</v>
      </c>
    </row>
    <row r="176" spans="1:16" ht="12.75" customHeight="1" thickBot="1" x14ac:dyDescent="0.25">
      <c r="A176" s="40" t="str">
        <f t="shared" si="30"/>
        <v>IBVS 5992 </v>
      </c>
      <c r="B176" s="48" t="str">
        <f t="shared" si="31"/>
        <v>II</v>
      </c>
      <c r="C176" s="40">
        <f t="shared" si="32"/>
        <v>55588.728900000002</v>
      </c>
      <c r="D176" s="15" t="str">
        <f t="shared" si="33"/>
        <v>vis</v>
      </c>
      <c r="E176" s="49">
        <f>VLOOKUP(C176,Active!C$21:E$968,3,FALSE)</f>
        <v>3862.3441139114625</v>
      </c>
      <c r="F176" s="48" t="s">
        <v>80</v>
      </c>
      <c r="G176" s="15" t="str">
        <f t="shared" si="34"/>
        <v>55588.7289</v>
      </c>
      <c r="H176" s="40">
        <f t="shared" si="35"/>
        <v>3862.5</v>
      </c>
      <c r="I176" s="50" t="s">
        <v>652</v>
      </c>
      <c r="J176" s="51" t="s">
        <v>653</v>
      </c>
      <c r="K176" s="50">
        <v>3862.5</v>
      </c>
      <c r="L176" s="50" t="s">
        <v>654</v>
      </c>
      <c r="M176" s="51" t="s">
        <v>580</v>
      </c>
      <c r="N176" s="51" t="s">
        <v>80</v>
      </c>
      <c r="O176" s="52" t="s">
        <v>421</v>
      </c>
      <c r="P176" s="53" t="s">
        <v>655</v>
      </c>
    </row>
    <row r="177" spans="1:16" ht="12.75" customHeight="1" thickBot="1" x14ac:dyDescent="0.25">
      <c r="A177" s="40" t="str">
        <f t="shared" si="30"/>
        <v>OEJV 0160 </v>
      </c>
      <c r="B177" s="48" t="str">
        <f t="shared" si="31"/>
        <v>I</v>
      </c>
      <c r="C177" s="40">
        <f t="shared" si="32"/>
        <v>56318.684569999998</v>
      </c>
      <c r="D177" s="15" t="str">
        <f t="shared" si="33"/>
        <v>vis</v>
      </c>
      <c r="E177" s="49">
        <f>VLOOKUP(C177,Active!C$21:E$968,3,FALSE)</f>
        <v>4065.9722256704717</v>
      </c>
      <c r="F177" s="48" t="s">
        <v>80</v>
      </c>
      <c r="G177" s="15" t="str">
        <f t="shared" si="34"/>
        <v>56318.68457</v>
      </c>
      <c r="H177" s="40">
        <f t="shared" si="35"/>
        <v>4066</v>
      </c>
      <c r="I177" s="50" t="s">
        <v>674</v>
      </c>
      <c r="J177" s="51" t="s">
        <v>675</v>
      </c>
      <c r="K177" s="50">
        <v>4066</v>
      </c>
      <c r="L177" s="50" t="s">
        <v>676</v>
      </c>
      <c r="M177" s="51" t="s">
        <v>580</v>
      </c>
      <c r="N177" s="51" t="s">
        <v>72</v>
      </c>
      <c r="O177" s="52" t="s">
        <v>677</v>
      </c>
      <c r="P177" s="53" t="s">
        <v>678</v>
      </c>
    </row>
    <row r="178" spans="1:16" ht="12.75" customHeight="1" thickBot="1" x14ac:dyDescent="0.25">
      <c r="A178" s="40" t="str">
        <f t="shared" si="30"/>
        <v> JAAVSO 43-1 </v>
      </c>
      <c r="B178" s="48" t="str">
        <f t="shared" si="31"/>
        <v>II</v>
      </c>
      <c r="C178" s="40">
        <f t="shared" si="32"/>
        <v>57090.654999999999</v>
      </c>
      <c r="D178" s="15" t="str">
        <f t="shared" si="33"/>
        <v>vis</v>
      </c>
      <c r="E178" s="49">
        <f>VLOOKUP(C178,Active!C$21:E$968,3,FALSE)</f>
        <v>4281.3207563486312</v>
      </c>
      <c r="F178" s="48" t="s">
        <v>80</v>
      </c>
      <c r="G178" s="15" t="str">
        <f t="shared" si="34"/>
        <v>57090.6550</v>
      </c>
      <c r="H178" s="40">
        <f t="shared" si="35"/>
        <v>4281.5</v>
      </c>
      <c r="I178" s="50" t="s">
        <v>683</v>
      </c>
      <c r="J178" s="51" t="s">
        <v>684</v>
      </c>
      <c r="K178" s="50">
        <v>4281.5</v>
      </c>
      <c r="L178" s="50" t="s">
        <v>685</v>
      </c>
      <c r="M178" s="51" t="s">
        <v>580</v>
      </c>
      <c r="N178" s="51" t="s">
        <v>80</v>
      </c>
      <c r="O178" s="52" t="s">
        <v>451</v>
      </c>
      <c r="P178" s="52" t="s">
        <v>686</v>
      </c>
    </row>
    <row r="179" spans="1:16" x14ac:dyDescent="0.2">
      <c r="B179" s="48"/>
      <c r="E179" s="49"/>
      <c r="F179" s="48"/>
    </row>
    <row r="180" spans="1:16" x14ac:dyDescent="0.2">
      <c r="B180" s="48"/>
      <c r="E180" s="49"/>
      <c r="F180" s="48"/>
    </row>
    <row r="181" spans="1:16" x14ac:dyDescent="0.2">
      <c r="B181" s="48"/>
      <c r="E181" s="49"/>
      <c r="F181" s="48"/>
    </row>
    <row r="182" spans="1:16" x14ac:dyDescent="0.2">
      <c r="B182" s="48"/>
      <c r="E182" s="49"/>
      <c r="F182" s="48"/>
    </row>
    <row r="183" spans="1:16" x14ac:dyDescent="0.2">
      <c r="B183" s="48"/>
      <c r="E183" s="49"/>
      <c r="F183" s="48"/>
    </row>
    <row r="184" spans="1:16" x14ac:dyDescent="0.2">
      <c r="B184" s="48"/>
      <c r="E184" s="49"/>
      <c r="F184" s="48"/>
    </row>
    <row r="185" spans="1:16" x14ac:dyDescent="0.2">
      <c r="B185" s="48"/>
      <c r="E185" s="49"/>
      <c r="F185" s="48"/>
    </row>
    <row r="186" spans="1:16" x14ac:dyDescent="0.2">
      <c r="B186" s="48"/>
      <c r="E186" s="49"/>
      <c r="F186" s="48"/>
    </row>
    <row r="187" spans="1:16" x14ac:dyDescent="0.2">
      <c r="B187" s="48"/>
      <c r="E187" s="49"/>
      <c r="F187" s="48"/>
    </row>
    <row r="188" spans="1:16" x14ac:dyDescent="0.2">
      <c r="B188" s="48"/>
      <c r="E188" s="49"/>
      <c r="F188" s="48"/>
    </row>
    <row r="189" spans="1:16" x14ac:dyDescent="0.2">
      <c r="B189" s="48"/>
      <c r="E189" s="49"/>
      <c r="F189" s="48"/>
    </row>
    <row r="190" spans="1:16" x14ac:dyDescent="0.2">
      <c r="B190" s="48"/>
      <c r="E190" s="49"/>
      <c r="F190" s="48"/>
    </row>
    <row r="191" spans="1:16" x14ac:dyDescent="0.2">
      <c r="B191" s="48"/>
      <c r="E191" s="49"/>
      <c r="F191" s="48"/>
    </row>
    <row r="192" spans="1:16" x14ac:dyDescent="0.2">
      <c r="B192" s="48"/>
      <c r="E192" s="49"/>
      <c r="F192" s="48"/>
    </row>
    <row r="193" spans="2:6" x14ac:dyDescent="0.2">
      <c r="B193" s="48"/>
      <c r="E193" s="49"/>
      <c r="F193" s="48"/>
    </row>
    <row r="194" spans="2:6" x14ac:dyDescent="0.2">
      <c r="B194" s="48"/>
      <c r="E194" s="49"/>
      <c r="F194" s="48"/>
    </row>
    <row r="195" spans="2:6" x14ac:dyDescent="0.2">
      <c r="B195" s="48"/>
      <c r="E195" s="49"/>
      <c r="F195" s="48"/>
    </row>
    <row r="196" spans="2:6" x14ac:dyDescent="0.2">
      <c r="B196" s="48"/>
      <c r="E196" s="49"/>
      <c r="F196" s="48"/>
    </row>
    <row r="197" spans="2:6" x14ac:dyDescent="0.2">
      <c r="B197" s="48"/>
      <c r="E197" s="49"/>
      <c r="F197" s="48"/>
    </row>
    <row r="198" spans="2:6" x14ac:dyDescent="0.2">
      <c r="B198" s="48"/>
      <c r="E198" s="49"/>
      <c r="F198" s="48"/>
    </row>
    <row r="199" spans="2:6" x14ac:dyDescent="0.2">
      <c r="B199" s="48"/>
      <c r="E199" s="49"/>
      <c r="F199" s="48"/>
    </row>
    <row r="200" spans="2:6" x14ac:dyDescent="0.2">
      <c r="B200" s="48"/>
      <c r="E200" s="49"/>
      <c r="F200" s="48"/>
    </row>
    <row r="201" spans="2:6" x14ac:dyDescent="0.2">
      <c r="B201" s="48"/>
      <c r="E201" s="49"/>
      <c r="F201" s="48"/>
    </row>
    <row r="202" spans="2:6" x14ac:dyDescent="0.2">
      <c r="B202" s="48"/>
      <c r="E202" s="49"/>
      <c r="F202" s="48"/>
    </row>
    <row r="203" spans="2:6" x14ac:dyDescent="0.2">
      <c r="B203" s="48"/>
      <c r="E203" s="49"/>
      <c r="F203" s="48"/>
    </row>
    <row r="204" spans="2:6" x14ac:dyDescent="0.2">
      <c r="B204" s="48"/>
      <c r="E204" s="49"/>
      <c r="F204" s="48"/>
    </row>
    <row r="205" spans="2:6" x14ac:dyDescent="0.2">
      <c r="B205" s="48"/>
      <c r="E205" s="49"/>
      <c r="F205" s="48"/>
    </row>
    <row r="206" spans="2:6" x14ac:dyDescent="0.2">
      <c r="B206" s="48"/>
      <c r="E206" s="49"/>
      <c r="F206" s="48"/>
    </row>
    <row r="207" spans="2:6" x14ac:dyDescent="0.2">
      <c r="B207" s="48"/>
      <c r="E207" s="49"/>
      <c r="F207" s="48"/>
    </row>
    <row r="208" spans="2:6" x14ac:dyDescent="0.2">
      <c r="B208" s="48"/>
      <c r="E208" s="49"/>
      <c r="F208" s="48"/>
    </row>
    <row r="209" spans="2:6" x14ac:dyDescent="0.2">
      <c r="B209" s="48"/>
      <c r="E209" s="49"/>
      <c r="F209" s="48"/>
    </row>
    <row r="210" spans="2:6" x14ac:dyDescent="0.2">
      <c r="B210" s="48"/>
      <c r="E210" s="49"/>
      <c r="F210" s="48"/>
    </row>
    <row r="211" spans="2:6" x14ac:dyDescent="0.2">
      <c r="B211" s="48"/>
      <c r="E211" s="49"/>
      <c r="F211" s="48"/>
    </row>
    <row r="212" spans="2:6" x14ac:dyDescent="0.2">
      <c r="B212" s="48"/>
      <c r="E212" s="49"/>
      <c r="F212" s="48"/>
    </row>
    <row r="213" spans="2:6" x14ac:dyDescent="0.2">
      <c r="B213" s="48"/>
      <c r="E213" s="49"/>
      <c r="F213" s="48"/>
    </row>
    <row r="214" spans="2:6" x14ac:dyDescent="0.2">
      <c r="B214" s="48"/>
      <c r="E214" s="49"/>
      <c r="F214" s="48"/>
    </row>
    <row r="215" spans="2:6" x14ac:dyDescent="0.2">
      <c r="B215" s="48"/>
      <c r="E215" s="49"/>
      <c r="F215" s="48"/>
    </row>
    <row r="216" spans="2:6" x14ac:dyDescent="0.2">
      <c r="B216" s="48"/>
      <c r="E216" s="49"/>
      <c r="F216" s="48"/>
    </row>
    <row r="217" spans="2:6" x14ac:dyDescent="0.2">
      <c r="B217" s="48"/>
      <c r="E217" s="49"/>
      <c r="F217" s="48"/>
    </row>
    <row r="218" spans="2:6" x14ac:dyDescent="0.2">
      <c r="B218" s="48"/>
      <c r="E218" s="49"/>
      <c r="F218" s="48"/>
    </row>
    <row r="219" spans="2:6" x14ac:dyDescent="0.2">
      <c r="B219" s="48"/>
      <c r="E219" s="49"/>
      <c r="F219" s="48"/>
    </row>
    <row r="220" spans="2:6" x14ac:dyDescent="0.2">
      <c r="B220" s="48"/>
      <c r="E220" s="49"/>
      <c r="F220" s="48"/>
    </row>
    <row r="221" spans="2:6" x14ac:dyDescent="0.2">
      <c r="B221" s="48"/>
      <c r="E221" s="49"/>
      <c r="F221" s="48"/>
    </row>
    <row r="222" spans="2:6" x14ac:dyDescent="0.2">
      <c r="B222" s="48"/>
      <c r="E222" s="49"/>
      <c r="F222" s="48"/>
    </row>
    <row r="223" spans="2:6" x14ac:dyDescent="0.2">
      <c r="B223" s="48"/>
      <c r="E223" s="49"/>
      <c r="F223" s="48"/>
    </row>
    <row r="224" spans="2:6" x14ac:dyDescent="0.2">
      <c r="B224" s="48"/>
      <c r="E224" s="49"/>
      <c r="F224" s="48"/>
    </row>
    <row r="225" spans="2:6" x14ac:dyDescent="0.2">
      <c r="B225" s="48"/>
      <c r="E225" s="49"/>
      <c r="F225" s="48"/>
    </row>
    <row r="226" spans="2:6" x14ac:dyDescent="0.2">
      <c r="B226" s="48"/>
      <c r="E226" s="49"/>
      <c r="F226" s="48"/>
    </row>
    <row r="227" spans="2:6" x14ac:dyDescent="0.2">
      <c r="B227" s="48"/>
      <c r="E227" s="49"/>
      <c r="F227" s="48"/>
    </row>
    <row r="228" spans="2:6" x14ac:dyDescent="0.2">
      <c r="B228" s="48"/>
      <c r="E228" s="49"/>
      <c r="F228" s="48"/>
    </row>
    <row r="229" spans="2:6" x14ac:dyDescent="0.2">
      <c r="B229" s="48"/>
      <c r="E229" s="49"/>
      <c r="F229" s="48"/>
    </row>
    <row r="230" spans="2:6" x14ac:dyDescent="0.2">
      <c r="B230" s="48"/>
      <c r="E230" s="49"/>
      <c r="F230" s="48"/>
    </row>
    <row r="231" spans="2:6" x14ac:dyDescent="0.2">
      <c r="B231" s="48"/>
      <c r="E231" s="49"/>
      <c r="F231" s="48"/>
    </row>
    <row r="232" spans="2:6" x14ac:dyDescent="0.2">
      <c r="B232" s="48"/>
      <c r="E232" s="49"/>
      <c r="F232" s="48"/>
    </row>
    <row r="233" spans="2:6" x14ac:dyDescent="0.2">
      <c r="B233" s="48"/>
      <c r="E233" s="49"/>
      <c r="F233" s="48"/>
    </row>
    <row r="234" spans="2:6" x14ac:dyDescent="0.2">
      <c r="B234" s="48"/>
      <c r="E234" s="49"/>
      <c r="F234" s="48"/>
    </row>
    <row r="235" spans="2:6" x14ac:dyDescent="0.2">
      <c r="B235" s="48"/>
      <c r="E235" s="49"/>
      <c r="F235" s="48"/>
    </row>
    <row r="236" spans="2:6" x14ac:dyDescent="0.2">
      <c r="B236" s="48"/>
      <c r="E236" s="49"/>
      <c r="F236" s="48"/>
    </row>
    <row r="237" spans="2:6" x14ac:dyDescent="0.2">
      <c r="B237" s="48"/>
      <c r="E237" s="49"/>
      <c r="F237" s="48"/>
    </row>
    <row r="238" spans="2:6" x14ac:dyDescent="0.2">
      <c r="B238" s="48"/>
      <c r="E238" s="49"/>
      <c r="F238" s="48"/>
    </row>
    <row r="239" spans="2:6" x14ac:dyDescent="0.2">
      <c r="B239" s="48"/>
      <c r="E239" s="49"/>
      <c r="F239" s="48"/>
    </row>
    <row r="240" spans="2:6" x14ac:dyDescent="0.2">
      <c r="B240" s="48"/>
      <c r="E240" s="49"/>
      <c r="F240" s="48"/>
    </row>
    <row r="241" spans="2:6" x14ac:dyDescent="0.2">
      <c r="B241" s="48"/>
      <c r="E241" s="49"/>
      <c r="F241" s="48"/>
    </row>
    <row r="242" spans="2:6" x14ac:dyDescent="0.2">
      <c r="B242" s="48"/>
      <c r="E242" s="49"/>
      <c r="F242" s="48"/>
    </row>
    <row r="243" spans="2:6" x14ac:dyDescent="0.2">
      <c r="B243" s="48"/>
      <c r="E243" s="49"/>
      <c r="F243" s="48"/>
    </row>
    <row r="244" spans="2:6" x14ac:dyDescent="0.2">
      <c r="B244" s="48"/>
      <c r="E244" s="49"/>
      <c r="F244" s="48"/>
    </row>
    <row r="245" spans="2:6" x14ac:dyDescent="0.2">
      <c r="B245" s="48"/>
      <c r="E245" s="49"/>
      <c r="F245" s="48"/>
    </row>
    <row r="246" spans="2:6" x14ac:dyDescent="0.2">
      <c r="B246" s="48"/>
      <c r="E246" s="49"/>
      <c r="F246" s="48"/>
    </row>
    <row r="247" spans="2:6" x14ac:dyDescent="0.2">
      <c r="B247" s="48"/>
      <c r="E247" s="49"/>
      <c r="F247" s="48"/>
    </row>
    <row r="248" spans="2:6" x14ac:dyDescent="0.2">
      <c r="B248" s="48"/>
      <c r="E248" s="49"/>
      <c r="F248" s="48"/>
    </row>
    <row r="249" spans="2:6" x14ac:dyDescent="0.2">
      <c r="B249" s="48"/>
      <c r="E249" s="49"/>
      <c r="F249" s="48"/>
    </row>
    <row r="250" spans="2:6" x14ac:dyDescent="0.2">
      <c r="B250" s="48"/>
      <c r="E250" s="49"/>
      <c r="F250" s="48"/>
    </row>
    <row r="251" spans="2:6" x14ac:dyDescent="0.2">
      <c r="B251" s="48"/>
      <c r="E251" s="49"/>
      <c r="F251" s="48"/>
    </row>
    <row r="252" spans="2:6" x14ac:dyDescent="0.2">
      <c r="B252" s="48"/>
      <c r="E252" s="49"/>
      <c r="F252" s="48"/>
    </row>
    <row r="253" spans="2:6" x14ac:dyDescent="0.2">
      <c r="B253" s="48"/>
      <c r="E253" s="49"/>
      <c r="F253" s="48"/>
    </row>
    <row r="254" spans="2:6" x14ac:dyDescent="0.2">
      <c r="B254" s="48"/>
      <c r="E254" s="49"/>
      <c r="F254" s="48"/>
    </row>
    <row r="255" spans="2:6" x14ac:dyDescent="0.2">
      <c r="B255" s="48"/>
      <c r="E255" s="49"/>
      <c r="F255" s="48"/>
    </row>
    <row r="256" spans="2:6" x14ac:dyDescent="0.2">
      <c r="B256" s="48"/>
      <c r="E256" s="49"/>
      <c r="F256" s="48"/>
    </row>
    <row r="257" spans="2:6" x14ac:dyDescent="0.2">
      <c r="B257" s="48"/>
      <c r="E257" s="49"/>
      <c r="F257" s="48"/>
    </row>
    <row r="258" spans="2:6" x14ac:dyDescent="0.2">
      <c r="B258" s="48"/>
      <c r="E258" s="49"/>
      <c r="F258" s="48"/>
    </row>
    <row r="259" spans="2:6" x14ac:dyDescent="0.2">
      <c r="B259" s="48"/>
      <c r="E259" s="49"/>
      <c r="F259" s="48"/>
    </row>
    <row r="260" spans="2:6" x14ac:dyDescent="0.2">
      <c r="B260" s="48"/>
      <c r="E260" s="49"/>
      <c r="F260" s="48"/>
    </row>
    <row r="261" spans="2:6" x14ac:dyDescent="0.2">
      <c r="B261" s="48"/>
      <c r="E261" s="49"/>
      <c r="F261" s="48"/>
    </row>
    <row r="262" spans="2:6" x14ac:dyDescent="0.2">
      <c r="B262" s="48"/>
      <c r="E262" s="49"/>
      <c r="F262" s="48"/>
    </row>
    <row r="263" spans="2:6" x14ac:dyDescent="0.2">
      <c r="B263" s="48"/>
      <c r="E263" s="49"/>
      <c r="F263" s="48"/>
    </row>
    <row r="264" spans="2:6" x14ac:dyDescent="0.2">
      <c r="B264" s="48"/>
      <c r="E264" s="49"/>
      <c r="F264" s="48"/>
    </row>
    <row r="265" spans="2:6" x14ac:dyDescent="0.2">
      <c r="B265" s="48"/>
      <c r="E265" s="49"/>
      <c r="F265" s="48"/>
    </row>
    <row r="266" spans="2:6" x14ac:dyDescent="0.2">
      <c r="B266" s="48"/>
      <c r="E266" s="49"/>
      <c r="F266" s="48"/>
    </row>
    <row r="267" spans="2:6" x14ac:dyDescent="0.2">
      <c r="B267" s="48"/>
      <c r="E267" s="49"/>
      <c r="F267" s="48"/>
    </row>
    <row r="268" spans="2:6" x14ac:dyDescent="0.2">
      <c r="B268" s="48"/>
      <c r="E268" s="49"/>
      <c r="F268" s="48"/>
    </row>
    <row r="269" spans="2:6" x14ac:dyDescent="0.2">
      <c r="B269" s="48"/>
      <c r="E269" s="49"/>
      <c r="F269" s="48"/>
    </row>
    <row r="270" spans="2:6" x14ac:dyDescent="0.2">
      <c r="B270" s="48"/>
      <c r="E270" s="49"/>
      <c r="F270" s="48"/>
    </row>
    <row r="271" spans="2:6" x14ac:dyDescent="0.2">
      <c r="B271" s="48"/>
      <c r="E271" s="49"/>
      <c r="F271" s="48"/>
    </row>
    <row r="272" spans="2:6" x14ac:dyDescent="0.2">
      <c r="B272" s="48"/>
      <c r="E272" s="49"/>
      <c r="F272" s="48"/>
    </row>
    <row r="273" spans="2:6" x14ac:dyDescent="0.2">
      <c r="B273" s="48"/>
      <c r="E273" s="49"/>
      <c r="F273" s="48"/>
    </row>
    <row r="274" spans="2:6" x14ac:dyDescent="0.2">
      <c r="B274" s="48"/>
      <c r="E274" s="49"/>
      <c r="F274" s="48"/>
    </row>
    <row r="275" spans="2:6" x14ac:dyDescent="0.2">
      <c r="B275" s="48"/>
      <c r="E275" s="49"/>
      <c r="F275" s="48"/>
    </row>
    <row r="276" spans="2:6" x14ac:dyDescent="0.2">
      <c r="B276" s="48"/>
      <c r="E276" s="49"/>
      <c r="F276" s="48"/>
    </row>
    <row r="277" spans="2:6" x14ac:dyDescent="0.2">
      <c r="B277" s="48"/>
      <c r="E277" s="49"/>
      <c r="F277" s="48"/>
    </row>
    <row r="278" spans="2:6" x14ac:dyDescent="0.2">
      <c r="B278" s="48"/>
      <c r="E278" s="49"/>
      <c r="F278" s="48"/>
    </row>
    <row r="279" spans="2:6" x14ac:dyDescent="0.2">
      <c r="B279" s="48"/>
      <c r="E279" s="49"/>
      <c r="F279" s="48"/>
    </row>
    <row r="280" spans="2:6" x14ac:dyDescent="0.2">
      <c r="B280" s="48"/>
      <c r="E280" s="49"/>
      <c r="F280" s="48"/>
    </row>
    <row r="281" spans="2:6" x14ac:dyDescent="0.2">
      <c r="B281" s="48"/>
      <c r="E281" s="49"/>
      <c r="F281" s="48"/>
    </row>
    <row r="282" spans="2:6" x14ac:dyDescent="0.2">
      <c r="B282" s="48"/>
      <c r="E282" s="49"/>
      <c r="F282" s="48"/>
    </row>
    <row r="283" spans="2:6" x14ac:dyDescent="0.2">
      <c r="B283" s="48"/>
      <c r="E283" s="49"/>
      <c r="F283" s="48"/>
    </row>
    <row r="284" spans="2:6" x14ac:dyDescent="0.2">
      <c r="B284" s="48"/>
      <c r="E284" s="49"/>
      <c r="F284" s="48"/>
    </row>
    <row r="285" spans="2:6" x14ac:dyDescent="0.2">
      <c r="B285" s="48"/>
      <c r="E285" s="49"/>
      <c r="F285" s="48"/>
    </row>
    <row r="286" spans="2:6" x14ac:dyDescent="0.2">
      <c r="B286" s="48"/>
      <c r="E286" s="49"/>
      <c r="F286" s="48"/>
    </row>
    <row r="287" spans="2:6" x14ac:dyDescent="0.2">
      <c r="B287" s="48"/>
      <c r="E287" s="49"/>
      <c r="F287" s="48"/>
    </row>
    <row r="288" spans="2:6" x14ac:dyDescent="0.2">
      <c r="B288" s="48"/>
      <c r="E288" s="49"/>
      <c r="F288" s="48"/>
    </row>
    <row r="289" spans="2:6" x14ac:dyDescent="0.2">
      <c r="B289" s="48"/>
      <c r="E289" s="49"/>
      <c r="F289" s="48"/>
    </row>
    <row r="290" spans="2:6" x14ac:dyDescent="0.2">
      <c r="B290" s="48"/>
      <c r="E290" s="49"/>
      <c r="F290" s="48"/>
    </row>
    <row r="291" spans="2:6" x14ac:dyDescent="0.2">
      <c r="B291" s="48"/>
      <c r="E291" s="49"/>
      <c r="F291" s="48"/>
    </row>
    <row r="292" spans="2:6" x14ac:dyDescent="0.2">
      <c r="B292" s="48"/>
      <c r="E292" s="49"/>
      <c r="F292" s="48"/>
    </row>
    <row r="293" spans="2:6" x14ac:dyDescent="0.2">
      <c r="B293" s="48"/>
      <c r="E293" s="49"/>
      <c r="F293" s="48"/>
    </row>
    <row r="294" spans="2:6" x14ac:dyDescent="0.2">
      <c r="B294" s="48"/>
      <c r="E294" s="49"/>
      <c r="F294" s="48"/>
    </row>
    <row r="295" spans="2:6" x14ac:dyDescent="0.2">
      <c r="B295" s="48"/>
      <c r="E295" s="49"/>
      <c r="F295" s="48"/>
    </row>
    <row r="296" spans="2:6" x14ac:dyDescent="0.2">
      <c r="B296" s="48"/>
      <c r="E296" s="49"/>
      <c r="F296" s="48"/>
    </row>
    <row r="297" spans="2:6" x14ac:dyDescent="0.2">
      <c r="B297" s="48"/>
      <c r="E297" s="49"/>
      <c r="F297" s="48"/>
    </row>
    <row r="298" spans="2:6" x14ac:dyDescent="0.2">
      <c r="B298" s="48"/>
      <c r="E298" s="49"/>
      <c r="F298" s="48"/>
    </row>
    <row r="299" spans="2:6" x14ac:dyDescent="0.2">
      <c r="B299" s="48"/>
      <c r="E299" s="49"/>
      <c r="F299" s="48"/>
    </row>
    <row r="300" spans="2:6" x14ac:dyDescent="0.2">
      <c r="B300" s="48"/>
      <c r="E300" s="49"/>
      <c r="F300" s="48"/>
    </row>
    <row r="301" spans="2:6" x14ac:dyDescent="0.2">
      <c r="B301" s="48"/>
      <c r="E301" s="49"/>
      <c r="F301" s="48"/>
    </row>
    <row r="302" spans="2:6" x14ac:dyDescent="0.2">
      <c r="B302" s="48"/>
      <c r="E302" s="49"/>
      <c r="F302" s="48"/>
    </row>
    <row r="303" spans="2:6" x14ac:dyDescent="0.2">
      <c r="B303" s="48"/>
      <c r="E303" s="49"/>
      <c r="F303" s="48"/>
    </row>
    <row r="304" spans="2:6" x14ac:dyDescent="0.2">
      <c r="B304" s="48"/>
      <c r="E304" s="49"/>
      <c r="F304" s="48"/>
    </row>
    <row r="305" spans="2:6" x14ac:dyDescent="0.2">
      <c r="B305" s="48"/>
      <c r="E305" s="49"/>
      <c r="F305" s="48"/>
    </row>
    <row r="306" spans="2:6" x14ac:dyDescent="0.2">
      <c r="B306" s="48"/>
      <c r="E306" s="49"/>
      <c r="F306" s="48"/>
    </row>
    <row r="307" spans="2:6" x14ac:dyDescent="0.2">
      <c r="B307" s="48"/>
      <c r="E307" s="49"/>
      <c r="F307" s="48"/>
    </row>
    <row r="308" spans="2:6" x14ac:dyDescent="0.2">
      <c r="B308" s="48"/>
      <c r="E308" s="49"/>
      <c r="F308" s="48"/>
    </row>
    <row r="309" spans="2:6" x14ac:dyDescent="0.2">
      <c r="B309" s="48"/>
      <c r="E309" s="49"/>
      <c r="F309" s="48"/>
    </row>
    <row r="310" spans="2:6" x14ac:dyDescent="0.2">
      <c r="B310" s="48"/>
      <c r="E310" s="49"/>
      <c r="F310" s="48"/>
    </row>
    <row r="311" spans="2:6" x14ac:dyDescent="0.2">
      <c r="B311" s="48"/>
      <c r="E311" s="49"/>
      <c r="F311" s="48"/>
    </row>
    <row r="312" spans="2:6" x14ac:dyDescent="0.2">
      <c r="B312" s="48"/>
      <c r="E312" s="49"/>
      <c r="F312" s="48"/>
    </row>
    <row r="313" spans="2:6" x14ac:dyDescent="0.2">
      <c r="B313" s="48"/>
      <c r="E313" s="49"/>
      <c r="F313" s="48"/>
    </row>
    <row r="314" spans="2:6" x14ac:dyDescent="0.2">
      <c r="B314" s="48"/>
      <c r="E314" s="49"/>
      <c r="F314" s="48"/>
    </row>
    <row r="315" spans="2:6" x14ac:dyDescent="0.2">
      <c r="B315" s="48"/>
      <c r="E315" s="49"/>
      <c r="F315" s="48"/>
    </row>
    <row r="316" spans="2:6" x14ac:dyDescent="0.2">
      <c r="B316" s="48"/>
      <c r="E316" s="49"/>
      <c r="F316" s="48"/>
    </row>
    <row r="317" spans="2:6" x14ac:dyDescent="0.2">
      <c r="B317" s="48"/>
      <c r="E317" s="49"/>
      <c r="F317" s="48"/>
    </row>
    <row r="318" spans="2:6" x14ac:dyDescent="0.2">
      <c r="B318" s="48"/>
      <c r="E318" s="49"/>
      <c r="F318" s="48"/>
    </row>
    <row r="319" spans="2:6" x14ac:dyDescent="0.2">
      <c r="B319" s="48"/>
      <c r="E319" s="49"/>
      <c r="F319" s="48"/>
    </row>
    <row r="320" spans="2:6" x14ac:dyDescent="0.2">
      <c r="B320" s="48"/>
      <c r="E320" s="49"/>
      <c r="F320" s="48"/>
    </row>
    <row r="321" spans="2:6" x14ac:dyDescent="0.2">
      <c r="B321" s="48"/>
      <c r="E321" s="49"/>
      <c r="F321" s="48"/>
    </row>
    <row r="322" spans="2:6" x14ac:dyDescent="0.2">
      <c r="B322" s="48"/>
      <c r="E322" s="49"/>
      <c r="F322" s="48"/>
    </row>
    <row r="323" spans="2:6" x14ac:dyDescent="0.2">
      <c r="B323" s="48"/>
      <c r="E323" s="49"/>
      <c r="F323" s="48"/>
    </row>
    <row r="324" spans="2:6" x14ac:dyDescent="0.2">
      <c r="B324" s="48"/>
      <c r="E324" s="49"/>
      <c r="F324" s="48"/>
    </row>
    <row r="325" spans="2:6" x14ac:dyDescent="0.2">
      <c r="B325" s="48"/>
      <c r="E325" s="49"/>
      <c r="F325" s="48"/>
    </row>
    <row r="326" spans="2:6" x14ac:dyDescent="0.2">
      <c r="B326" s="48"/>
      <c r="E326" s="49"/>
      <c r="F326" s="48"/>
    </row>
    <row r="327" spans="2:6" x14ac:dyDescent="0.2">
      <c r="B327" s="48"/>
      <c r="E327" s="49"/>
      <c r="F327" s="48"/>
    </row>
    <row r="328" spans="2:6" x14ac:dyDescent="0.2">
      <c r="B328" s="48"/>
      <c r="E328" s="49"/>
      <c r="F328" s="48"/>
    </row>
    <row r="329" spans="2:6" x14ac:dyDescent="0.2">
      <c r="B329" s="48"/>
      <c r="E329" s="49"/>
      <c r="F329" s="48"/>
    </row>
    <row r="330" spans="2:6" x14ac:dyDescent="0.2">
      <c r="B330" s="48"/>
      <c r="E330" s="49"/>
      <c r="F330" s="48"/>
    </row>
    <row r="331" spans="2:6" x14ac:dyDescent="0.2">
      <c r="B331" s="48"/>
      <c r="E331" s="49"/>
      <c r="F331" s="48"/>
    </row>
    <row r="332" spans="2:6" x14ac:dyDescent="0.2">
      <c r="B332" s="48"/>
      <c r="E332" s="49"/>
      <c r="F332" s="48"/>
    </row>
    <row r="333" spans="2:6" x14ac:dyDescent="0.2">
      <c r="B333" s="48"/>
      <c r="E333" s="49"/>
      <c r="F333" s="48"/>
    </row>
    <row r="334" spans="2:6" x14ac:dyDescent="0.2">
      <c r="B334" s="48"/>
      <c r="E334" s="49"/>
      <c r="F334" s="48"/>
    </row>
    <row r="335" spans="2:6" x14ac:dyDescent="0.2">
      <c r="B335" s="48"/>
      <c r="E335" s="49"/>
      <c r="F335" s="48"/>
    </row>
    <row r="336" spans="2:6" x14ac:dyDescent="0.2">
      <c r="B336" s="48"/>
      <c r="E336" s="49"/>
      <c r="F336" s="48"/>
    </row>
    <row r="337" spans="2:6" x14ac:dyDescent="0.2">
      <c r="B337" s="48"/>
      <c r="F337" s="48"/>
    </row>
    <row r="338" spans="2:6" x14ac:dyDescent="0.2">
      <c r="B338" s="48"/>
      <c r="F338" s="48"/>
    </row>
    <row r="339" spans="2:6" x14ac:dyDescent="0.2">
      <c r="B339" s="48"/>
      <c r="F339" s="48"/>
    </row>
    <row r="340" spans="2:6" x14ac:dyDescent="0.2">
      <c r="B340" s="48"/>
      <c r="F340" s="48"/>
    </row>
    <row r="341" spans="2:6" x14ac:dyDescent="0.2">
      <c r="B341" s="48"/>
      <c r="F341" s="48"/>
    </row>
    <row r="342" spans="2:6" x14ac:dyDescent="0.2">
      <c r="B342" s="48"/>
      <c r="F342" s="48"/>
    </row>
    <row r="343" spans="2:6" x14ac:dyDescent="0.2">
      <c r="B343" s="48"/>
      <c r="F343" s="48"/>
    </row>
    <row r="344" spans="2:6" x14ac:dyDescent="0.2">
      <c r="B344" s="48"/>
      <c r="F344" s="48"/>
    </row>
    <row r="345" spans="2:6" x14ac:dyDescent="0.2">
      <c r="B345" s="48"/>
      <c r="F345" s="48"/>
    </row>
    <row r="346" spans="2:6" x14ac:dyDescent="0.2">
      <c r="B346" s="48"/>
      <c r="F346" s="48"/>
    </row>
    <row r="347" spans="2:6" x14ac:dyDescent="0.2">
      <c r="B347" s="48"/>
      <c r="F347" s="48"/>
    </row>
    <row r="348" spans="2:6" x14ac:dyDescent="0.2">
      <c r="B348" s="48"/>
      <c r="F348" s="48"/>
    </row>
    <row r="349" spans="2:6" x14ac:dyDescent="0.2">
      <c r="B349" s="48"/>
      <c r="F349" s="48"/>
    </row>
    <row r="350" spans="2:6" x14ac:dyDescent="0.2">
      <c r="B350" s="48"/>
      <c r="F350" s="48"/>
    </row>
    <row r="351" spans="2:6" x14ac:dyDescent="0.2">
      <c r="B351" s="48"/>
      <c r="F351" s="48"/>
    </row>
    <row r="352" spans="2:6" x14ac:dyDescent="0.2">
      <c r="B352" s="48"/>
      <c r="F352" s="48"/>
    </row>
    <row r="353" spans="2:6" x14ac:dyDescent="0.2">
      <c r="B353" s="48"/>
      <c r="F353" s="48"/>
    </row>
    <row r="354" spans="2:6" x14ac:dyDescent="0.2">
      <c r="B354" s="48"/>
      <c r="F354" s="48"/>
    </row>
    <row r="355" spans="2:6" x14ac:dyDescent="0.2">
      <c r="B355" s="48"/>
      <c r="F355" s="48"/>
    </row>
    <row r="356" spans="2:6" x14ac:dyDescent="0.2">
      <c r="B356" s="48"/>
      <c r="F356" s="48"/>
    </row>
    <row r="357" spans="2:6" x14ac:dyDescent="0.2">
      <c r="B357" s="48"/>
      <c r="F357" s="48"/>
    </row>
    <row r="358" spans="2:6" x14ac:dyDescent="0.2">
      <c r="B358" s="48"/>
      <c r="F358" s="48"/>
    </row>
    <row r="359" spans="2:6" x14ac:dyDescent="0.2">
      <c r="B359" s="48"/>
      <c r="F359" s="48"/>
    </row>
    <row r="360" spans="2:6" x14ac:dyDescent="0.2">
      <c r="B360" s="48"/>
      <c r="F360" s="48"/>
    </row>
    <row r="361" spans="2:6" x14ac:dyDescent="0.2">
      <c r="B361" s="48"/>
      <c r="F361" s="48"/>
    </row>
    <row r="362" spans="2:6" x14ac:dyDescent="0.2">
      <c r="B362" s="48"/>
      <c r="F362" s="48"/>
    </row>
    <row r="363" spans="2:6" x14ac:dyDescent="0.2">
      <c r="B363" s="48"/>
      <c r="F363" s="48"/>
    </row>
    <row r="364" spans="2:6" x14ac:dyDescent="0.2">
      <c r="B364" s="48"/>
      <c r="F364" s="48"/>
    </row>
    <row r="365" spans="2:6" x14ac:dyDescent="0.2">
      <c r="B365" s="48"/>
      <c r="F365" s="48"/>
    </row>
    <row r="366" spans="2:6" x14ac:dyDescent="0.2">
      <c r="B366" s="48"/>
      <c r="F366" s="48"/>
    </row>
    <row r="367" spans="2:6" x14ac:dyDescent="0.2">
      <c r="B367" s="48"/>
      <c r="F367" s="48"/>
    </row>
    <row r="368" spans="2:6" x14ac:dyDescent="0.2">
      <c r="B368" s="48"/>
      <c r="F368" s="48"/>
    </row>
    <row r="369" spans="2:6" x14ac:dyDescent="0.2">
      <c r="B369" s="48"/>
      <c r="F369" s="48"/>
    </row>
    <row r="370" spans="2:6" x14ac:dyDescent="0.2">
      <c r="B370" s="48"/>
      <c r="F370" s="48"/>
    </row>
    <row r="371" spans="2:6" x14ac:dyDescent="0.2">
      <c r="B371" s="48"/>
      <c r="F371" s="48"/>
    </row>
    <row r="372" spans="2:6" x14ac:dyDescent="0.2">
      <c r="B372" s="48"/>
      <c r="F372" s="48"/>
    </row>
    <row r="373" spans="2:6" x14ac:dyDescent="0.2">
      <c r="B373" s="48"/>
      <c r="F373" s="48"/>
    </row>
    <row r="374" spans="2:6" x14ac:dyDescent="0.2">
      <c r="B374" s="48"/>
      <c r="F374" s="48"/>
    </row>
    <row r="375" spans="2:6" x14ac:dyDescent="0.2">
      <c r="B375" s="48"/>
      <c r="F375" s="48"/>
    </row>
    <row r="376" spans="2:6" x14ac:dyDescent="0.2">
      <c r="B376" s="48"/>
      <c r="F376" s="48"/>
    </row>
    <row r="377" spans="2:6" x14ac:dyDescent="0.2">
      <c r="B377" s="48"/>
      <c r="F377" s="48"/>
    </row>
    <row r="378" spans="2:6" x14ac:dyDescent="0.2">
      <c r="B378" s="48"/>
      <c r="F378" s="48"/>
    </row>
    <row r="379" spans="2:6" x14ac:dyDescent="0.2">
      <c r="B379" s="48"/>
      <c r="F379" s="48"/>
    </row>
    <row r="380" spans="2:6" x14ac:dyDescent="0.2">
      <c r="B380" s="48"/>
      <c r="F380" s="48"/>
    </row>
    <row r="381" spans="2:6" x14ac:dyDescent="0.2">
      <c r="B381" s="48"/>
      <c r="F381" s="48"/>
    </row>
    <row r="382" spans="2:6" x14ac:dyDescent="0.2">
      <c r="B382" s="48"/>
      <c r="F382" s="48"/>
    </row>
    <row r="383" spans="2:6" x14ac:dyDescent="0.2">
      <c r="B383" s="48"/>
      <c r="F383" s="48"/>
    </row>
    <row r="384" spans="2:6" x14ac:dyDescent="0.2">
      <c r="B384" s="48"/>
      <c r="F384" s="48"/>
    </row>
    <row r="385" spans="2:6" x14ac:dyDescent="0.2">
      <c r="B385" s="48"/>
      <c r="F385" s="48"/>
    </row>
    <row r="386" spans="2:6" x14ac:dyDescent="0.2">
      <c r="B386" s="48"/>
      <c r="F386" s="48"/>
    </row>
    <row r="387" spans="2:6" x14ac:dyDescent="0.2">
      <c r="B387" s="48"/>
      <c r="F387" s="48"/>
    </row>
    <row r="388" spans="2:6" x14ac:dyDescent="0.2">
      <c r="B388" s="48"/>
      <c r="F388" s="48"/>
    </row>
    <row r="389" spans="2:6" x14ac:dyDescent="0.2">
      <c r="B389" s="48"/>
      <c r="F389" s="48"/>
    </row>
    <row r="390" spans="2:6" x14ac:dyDescent="0.2">
      <c r="B390" s="48"/>
      <c r="F390" s="48"/>
    </row>
    <row r="391" spans="2:6" x14ac:dyDescent="0.2">
      <c r="B391" s="48"/>
      <c r="F391" s="48"/>
    </row>
    <row r="392" spans="2:6" x14ac:dyDescent="0.2">
      <c r="B392" s="48"/>
      <c r="F392" s="48"/>
    </row>
    <row r="393" spans="2:6" x14ac:dyDescent="0.2">
      <c r="B393" s="48"/>
      <c r="F393" s="48"/>
    </row>
    <row r="394" spans="2:6" x14ac:dyDescent="0.2">
      <c r="B394" s="48"/>
      <c r="F394" s="48"/>
    </row>
    <row r="395" spans="2:6" x14ac:dyDescent="0.2">
      <c r="B395" s="48"/>
      <c r="F395" s="48"/>
    </row>
    <row r="396" spans="2:6" x14ac:dyDescent="0.2">
      <c r="B396" s="48"/>
      <c r="F396" s="48"/>
    </row>
    <row r="397" spans="2:6" x14ac:dyDescent="0.2">
      <c r="B397" s="48"/>
      <c r="F397" s="48"/>
    </row>
    <row r="398" spans="2:6" x14ac:dyDescent="0.2">
      <c r="B398" s="48"/>
      <c r="F398" s="48"/>
    </row>
    <row r="399" spans="2:6" x14ac:dyDescent="0.2">
      <c r="B399" s="48"/>
      <c r="F399" s="48"/>
    </row>
    <row r="400" spans="2:6" x14ac:dyDescent="0.2">
      <c r="B400" s="48"/>
      <c r="F400" s="48"/>
    </row>
    <row r="401" spans="2:6" x14ac:dyDescent="0.2">
      <c r="B401" s="48"/>
      <c r="F401" s="48"/>
    </row>
    <row r="402" spans="2:6" x14ac:dyDescent="0.2">
      <c r="B402" s="48"/>
      <c r="F402" s="48"/>
    </row>
    <row r="403" spans="2:6" x14ac:dyDescent="0.2">
      <c r="B403" s="48"/>
      <c r="F403" s="48"/>
    </row>
    <row r="404" spans="2:6" x14ac:dyDescent="0.2">
      <c r="B404" s="48"/>
      <c r="F404" s="48"/>
    </row>
    <row r="405" spans="2:6" x14ac:dyDescent="0.2">
      <c r="B405" s="48"/>
      <c r="F405" s="48"/>
    </row>
    <row r="406" spans="2:6" x14ac:dyDescent="0.2">
      <c r="B406" s="48"/>
      <c r="F406" s="48"/>
    </row>
    <row r="407" spans="2:6" x14ac:dyDescent="0.2">
      <c r="B407" s="48"/>
      <c r="F407" s="48"/>
    </row>
    <row r="408" spans="2:6" x14ac:dyDescent="0.2">
      <c r="B408" s="48"/>
      <c r="F408" s="48"/>
    </row>
    <row r="409" spans="2:6" x14ac:dyDescent="0.2">
      <c r="B409" s="48"/>
      <c r="F409" s="48"/>
    </row>
    <row r="410" spans="2:6" x14ac:dyDescent="0.2">
      <c r="B410" s="48"/>
      <c r="F410" s="48"/>
    </row>
    <row r="411" spans="2:6" x14ac:dyDescent="0.2">
      <c r="B411" s="48"/>
      <c r="F411" s="48"/>
    </row>
    <row r="412" spans="2:6" x14ac:dyDescent="0.2">
      <c r="B412" s="48"/>
      <c r="F412" s="48"/>
    </row>
    <row r="413" spans="2:6" x14ac:dyDescent="0.2">
      <c r="B413" s="48"/>
      <c r="F413" s="48"/>
    </row>
    <row r="414" spans="2:6" x14ac:dyDescent="0.2">
      <c r="B414" s="48"/>
      <c r="F414" s="48"/>
    </row>
    <row r="415" spans="2:6" x14ac:dyDescent="0.2">
      <c r="B415" s="48"/>
      <c r="F415" s="48"/>
    </row>
    <row r="416" spans="2:6" x14ac:dyDescent="0.2">
      <c r="B416" s="48"/>
      <c r="F416" s="48"/>
    </row>
    <row r="417" spans="2:6" x14ac:dyDescent="0.2">
      <c r="B417" s="48"/>
      <c r="F417" s="48"/>
    </row>
    <row r="418" spans="2:6" x14ac:dyDescent="0.2">
      <c r="B418" s="48"/>
      <c r="F418" s="48"/>
    </row>
    <row r="419" spans="2:6" x14ac:dyDescent="0.2">
      <c r="B419" s="48"/>
      <c r="F419" s="48"/>
    </row>
    <row r="420" spans="2:6" x14ac:dyDescent="0.2">
      <c r="B420" s="48"/>
      <c r="F420" s="48"/>
    </row>
    <row r="421" spans="2:6" x14ac:dyDescent="0.2">
      <c r="B421" s="48"/>
      <c r="F421" s="48"/>
    </row>
    <row r="422" spans="2:6" x14ac:dyDescent="0.2">
      <c r="B422" s="48"/>
      <c r="F422" s="48"/>
    </row>
    <row r="423" spans="2:6" x14ac:dyDescent="0.2">
      <c r="B423" s="48"/>
      <c r="F423" s="48"/>
    </row>
    <row r="424" spans="2:6" x14ac:dyDescent="0.2">
      <c r="B424" s="48"/>
      <c r="F424" s="48"/>
    </row>
    <row r="425" spans="2:6" x14ac:dyDescent="0.2">
      <c r="B425" s="48"/>
      <c r="F425" s="48"/>
    </row>
    <row r="426" spans="2:6" x14ac:dyDescent="0.2">
      <c r="B426" s="48"/>
      <c r="F426" s="48"/>
    </row>
    <row r="427" spans="2:6" x14ac:dyDescent="0.2">
      <c r="B427" s="48"/>
      <c r="F427" s="48"/>
    </row>
    <row r="428" spans="2:6" x14ac:dyDescent="0.2">
      <c r="B428" s="48"/>
      <c r="F428" s="48"/>
    </row>
    <row r="429" spans="2:6" x14ac:dyDescent="0.2">
      <c r="B429" s="48"/>
      <c r="F429" s="48"/>
    </row>
    <row r="430" spans="2:6" x14ac:dyDescent="0.2">
      <c r="B430" s="48"/>
      <c r="F430" s="48"/>
    </row>
    <row r="431" spans="2:6" x14ac:dyDescent="0.2">
      <c r="B431" s="48"/>
      <c r="F431" s="48"/>
    </row>
    <row r="432" spans="2:6" x14ac:dyDescent="0.2">
      <c r="B432" s="48"/>
      <c r="F432" s="48"/>
    </row>
    <row r="433" spans="2:6" x14ac:dyDescent="0.2">
      <c r="B433" s="48"/>
      <c r="F433" s="48"/>
    </row>
    <row r="434" spans="2:6" x14ac:dyDescent="0.2">
      <c r="B434" s="48"/>
      <c r="F434" s="48"/>
    </row>
    <row r="435" spans="2:6" x14ac:dyDescent="0.2">
      <c r="B435" s="48"/>
      <c r="F435" s="48"/>
    </row>
    <row r="436" spans="2:6" x14ac:dyDescent="0.2">
      <c r="B436" s="48"/>
      <c r="F436" s="48"/>
    </row>
    <row r="437" spans="2:6" x14ac:dyDescent="0.2">
      <c r="B437" s="48"/>
      <c r="F437" s="48"/>
    </row>
    <row r="438" spans="2:6" x14ac:dyDescent="0.2">
      <c r="B438" s="48"/>
      <c r="F438" s="48"/>
    </row>
    <row r="439" spans="2:6" x14ac:dyDescent="0.2">
      <c r="B439" s="48"/>
      <c r="F439" s="48"/>
    </row>
    <row r="440" spans="2:6" x14ac:dyDescent="0.2">
      <c r="B440" s="48"/>
      <c r="F440" s="48"/>
    </row>
    <row r="441" spans="2:6" x14ac:dyDescent="0.2">
      <c r="B441" s="48"/>
      <c r="F441" s="48"/>
    </row>
    <row r="442" spans="2:6" x14ac:dyDescent="0.2">
      <c r="B442" s="48"/>
      <c r="F442" s="48"/>
    </row>
    <row r="443" spans="2:6" x14ac:dyDescent="0.2">
      <c r="B443" s="48"/>
      <c r="F443" s="48"/>
    </row>
    <row r="444" spans="2:6" x14ac:dyDescent="0.2">
      <c r="B444" s="48"/>
      <c r="F444" s="48"/>
    </row>
    <row r="445" spans="2:6" x14ac:dyDescent="0.2">
      <c r="B445" s="48"/>
      <c r="F445" s="48"/>
    </row>
    <row r="446" spans="2:6" x14ac:dyDescent="0.2">
      <c r="B446" s="48"/>
      <c r="F446" s="48"/>
    </row>
    <row r="447" spans="2:6" x14ac:dyDescent="0.2">
      <c r="B447" s="48"/>
      <c r="F447" s="48"/>
    </row>
    <row r="448" spans="2:6" x14ac:dyDescent="0.2">
      <c r="B448" s="48"/>
      <c r="F448" s="48"/>
    </row>
    <row r="449" spans="2:6" x14ac:dyDescent="0.2">
      <c r="B449" s="48"/>
      <c r="F449" s="48"/>
    </row>
    <row r="450" spans="2:6" x14ac:dyDescent="0.2">
      <c r="B450" s="48"/>
      <c r="F450" s="48"/>
    </row>
    <row r="451" spans="2:6" x14ac:dyDescent="0.2">
      <c r="B451" s="48"/>
      <c r="F451" s="48"/>
    </row>
    <row r="452" spans="2:6" x14ac:dyDescent="0.2">
      <c r="B452" s="48"/>
      <c r="F452" s="48"/>
    </row>
    <row r="453" spans="2:6" x14ac:dyDescent="0.2">
      <c r="B453" s="48"/>
      <c r="F453" s="48"/>
    </row>
    <row r="454" spans="2:6" x14ac:dyDescent="0.2">
      <c r="B454" s="48"/>
      <c r="F454" s="48"/>
    </row>
    <row r="455" spans="2:6" x14ac:dyDescent="0.2">
      <c r="B455" s="48"/>
      <c r="F455" s="48"/>
    </row>
    <row r="456" spans="2:6" x14ac:dyDescent="0.2">
      <c r="B456" s="48"/>
      <c r="F456" s="48"/>
    </row>
    <row r="457" spans="2:6" x14ac:dyDescent="0.2">
      <c r="B457" s="48"/>
      <c r="F457" s="48"/>
    </row>
    <row r="458" spans="2:6" x14ac:dyDescent="0.2">
      <c r="B458" s="48"/>
      <c r="F458" s="48"/>
    </row>
    <row r="459" spans="2:6" x14ac:dyDescent="0.2">
      <c r="B459" s="48"/>
      <c r="F459" s="48"/>
    </row>
    <row r="460" spans="2:6" x14ac:dyDescent="0.2">
      <c r="B460" s="48"/>
      <c r="F460" s="48"/>
    </row>
    <row r="461" spans="2:6" x14ac:dyDescent="0.2">
      <c r="B461" s="48"/>
      <c r="F461" s="48"/>
    </row>
    <row r="462" spans="2:6" x14ac:dyDescent="0.2">
      <c r="B462" s="48"/>
      <c r="F462" s="48"/>
    </row>
    <row r="463" spans="2:6" x14ac:dyDescent="0.2">
      <c r="B463" s="48"/>
      <c r="F463" s="48"/>
    </row>
    <row r="464" spans="2:6" x14ac:dyDescent="0.2">
      <c r="B464" s="48"/>
      <c r="F464" s="48"/>
    </row>
    <row r="465" spans="2:6" x14ac:dyDescent="0.2">
      <c r="B465" s="48"/>
      <c r="F465" s="48"/>
    </row>
    <row r="466" spans="2:6" x14ac:dyDescent="0.2">
      <c r="B466" s="48"/>
      <c r="F466" s="48"/>
    </row>
    <row r="467" spans="2:6" x14ac:dyDescent="0.2">
      <c r="B467" s="48"/>
      <c r="F467" s="48"/>
    </row>
    <row r="468" spans="2:6" x14ac:dyDescent="0.2">
      <c r="B468" s="48"/>
      <c r="F468" s="48"/>
    </row>
    <row r="469" spans="2:6" x14ac:dyDescent="0.2">
      <c r="B469" s="48"/>
      <c r="F469" s="48"/>
    </row>
    <row r="470" spans="2:6" x14ac:dyDescent="0.2">
      <c r="B470" s="48"/>
      <c r="F470" s="48"/>
    </row>
    <row r="471" spans="2:6" x14ac:dyDescent="0.2">
      <c r="B471" s="48"/>
      <c r="F471" s="48"/>
    </row>
    <row r="472" spans="2:6" x14ac:dyDescent="0.2">
      <c r="B472" s="48"/>
      <c r="F472" s="48"/>
    </row>
    <row r="473" spans="2:6" x14ac:dyDescent="0.2">
      <c r="B473" s="48"/>
      <c r="F473" s="48"/>
    </row>
    <row r="474" spans="2:6" x14ac:dyDescent="0.2">
      <c r="B474" s="48"/>
      <c r="F474" s="48"/>
    </row>
    <row r="475" spans="2:6" x14ac:dyDescent="0.2">
      <c r="B475" s="48"/>
      <c r="F475" s="48"/>
    </row>
    <row r="476" spans="2:6" x14ac:dyDescent="0.2">
      <c r="B476" s="48"/>
      <c r="F476" s="48"/>
    </row>
    <row r="477" spans="2:6" x14ac:dyDescent="0.2">
      <c r="B477" s="48"/>
      <c r="F477" s="48"/>
    </row>
    <row r="478" spans="2:6" x14ac:dyDescent="0.2">
      <c r="B478" s="48"/>
      <c r="F478" s="48"/>
    </row>
    <row r="479" spans="2:6" x14ac:dyDescent="0.2">
      <c r="B479" s="48"/>
      <c r="F479" s="48"/>
    </row>
    <row r="480" spans="2:6" x14ac:dyDescent="0.2">
      <c r="B480" s="48"/>
      <c r="F480" s="48"/>
    </row>
    <row r="481" spans="2:6" x14ac:dyDescent="0.2">
      <c r="B481" s="48"/>
      <c r="F481" s="48"/>
    </row>
    <row r="482" spans="2:6" x14ac:dyDescent="0.2">
      <c r="B482" s="48"/>
      <c r="F482" s="48"/>
    </row>
    <row r="483" spans="2:6" x14ac:dyDescent="0.2">
      <c r="B483" s="48"/>
      <c r="F483" s="48"/>
    </row>
    <row r="484" spans="2:6" x14ac:dyDescent="0.2">
      <c r="B484" s="48"/>
      <c r="F484" s="48"/>
    </row>
    <row r="485" spans="2:6" x14ac:dyDescent="0.2">
      <c r="B485" s="48"/>
      <c r="F485" s="48"/>
    </row>
    <row r="486" spans="2:6" x14ac:dyDescent="0.2">
      <c r="B486" s="48"/>
      <c r="F486" s="48"/>
    </row>
    <row r="487" spans="2:6" x14ac:dyDescent="0.2">
      <c r="B487" s="48"/>
      <c r="F487" s="48"/>
    </row>
    <row r="488" spans="2:6" x14ac:dyDescent="0.2">
      <c r="B488" s="48"/>
      <c r="F488" s="48"/>
    </row>
    <row r="489" spans="2:6" x14ac:dyDescent="0.2">
      <c r="B489" s="48"/>
      <c r="F489" s="48"/>
    </row>
    <row r="490" spans="2:6" x14ac:dyDescent="0.2">
      <c r="B490" s="48"/>
      <c r="F490" s="48"/>
    </row>
    <row r="491" spans="2:6" x14ac:dyDescent="0.2">
      <c r="B491" s="48"/>
      <c r="F491" s="48"/>
    </row>
    <row r="492" spans="2:6" x14ac:dyDescent="0.2">
      <c r="B492" s="48"/>
      <c r="F492" s="48"/>
    </row>
    <row r="493" spans="2:6" x14ac:dyDescent="0.2">
      <c r="B493" s="48"/>
      <c r="F493" s="48"/>
    </row>
    <row r="494" spans="2:6" x14ac:dyDescent="0.2">
      <c r="B494" s="48"/>
      <c r="F494" s="48"/>
    </row>
    <row r="495" spans="2:6" x14ac:dyDescent="0.2">
      <c r="B495" s="48"/>
      <c r="F495" s="48"/>
    </row>
    <row r="496" spans="2:6" x14ac:dyDescent="0.2">
      <c r="B496" s="48"/>
      <c r="F496" s="48"/>
    </row>
    <row r="497" spans="2:6" x14ac:dyDescent="0.2">
      <c r="B497" s="48"/>
      <c r="F497" s="48"/>
    </row>
    <row r="498" spans="2:6" x14ac:dyDescent="0.2">
      <c r="B498" s="48"/>
      <c r="F498" s="48"/>
    </row>
    <row r="499" spans="2:6" x14ac:dyDescent="0.2">
      <c r="B499" s="48"/>
      <c r="F499" s="48"/>
    </row>
    <row r="500" spans="2:6" x14ac:dyDescent="0.2">
      <c r="B500" s="48"/>
      <c r="F500" s="48"/>
    </row>
    <row r="501" spans="2:6" x14ac:dyDescent="0.2">
      <c r="B501" s="48"/>
      <c r="F501" s="48"/>
    </row>
    <row r="502" spans="2:6" x14ac:dyDescent="0.2">
      <c r="B502" s="48"/>
      <c r="F502" s="48"/>
    </row>
    <row r="503" spans="2:6" x14ac:dyDescent="0.2">
      <c r="B503" s="48"/>
      <c r="F503" s="48"/>
    </row>
    <row r="504" spans="2:6" x14ac:dyDescent="0.2">
      <c r="B504" s="48"/>
      <c r="F504" s="48"/>
    </row>
    <row r="505" spans="2:6" x14ac:dyDescent="0.2">
      <c r="B505" s="48"/>
      <c r="F505" s="48"/>
    </row>
    <row r="506" spans="2:6" x14ac:dyDescent="0.2">
      <c r="B506" s="48"/>
      <c r="F506" s="48"/>
    </row>
    <row r="507" spans="2:6" x14ac:dyDescent="0.2">
      <c r="B507" s="48"/>
      <c r="F507" s="48"/>
    </row>
    <row r="508" spans="2:6" x14ac:dyDescent="0.2">
      <c r="B508" s="48"/>
      <c r="F508" s="48"/>
    </row>
    <row r="509" spans="2:6" x14ac:dyDescent="0.2">
      <c r="B509" s="48"/>
      <c r="F509" s="48"/>
    </row>
    <row r="510" spans="2:6" x14ac:dyDescent="0.2">
      <c r="B510" s="48"/>
      <c r="F510" s="48"/>
    </row>
    <row r="511" spans="2:6" x14ac:dyDescent="0.2">
      <c r="B511" s="48"/>
      <c r="F511" s="48"/>
    </row>
    <row r="512" spans="2:6" x14ac:dyDescent="0.2">
      <c r="B512" s="48"/>
      <c r="F512" s="48"/>
    </row>
    <row r="513" spans="2:6" x14ac:dyDescent="0.2">
      <c r="B513" s="48"/>
      <c r="F513" s="48"/>
    </row>
    <row r="514" spans="2:6" x14ac:dyDescent="0.2">
      <c r="B514" s="48"/>
      <c r="F514" s="48"/>
    </row>
    <row r="515" spans="2:6" x14ac:dyDescent="0.2">
      <c r="B515" s="48"/>
      <c r="F515" s="48"/>
    </row>
    <row r="516" spans="2:6" x14ac:dyDescent="0.2">
      <c r="B516" s="48"/>
      <c r="F516" s="48"/>
    </row>
    <row r="517" spans="2:6" x14ac:dyDescent="0.2">
      <c r="B517" s="48"/>
      <c r="F517" s="48"/>
    </row>
    <row r="518" spans="2:6" x14ac:dyDescent="0.2">
      <c r="B518" s="48"/>
      <c r="F518" s="48"/>
    </row>
    <row r="519" spans="2:6" x14ac:dyDescent="0.2">
      <c r="B519" s="48"/>
      <c r="F519" s="48"/>
    </row>
    <row r="520" spans="2:6" x14ac:dyDescent="0.2">
      <c r="B520" s="48"/>
      <c r="F520" s="48"/>
    </row>
    <row r="521" spans="2:6" x14ac:dyDescent="0.2">
      <c r="B521" s="48"/>
      <c r="F521" s="48"/>
    </row>
    <row r="522" spans="2:6" x14ac:dyDescent="0.2">
      <c r="B522" s="48"/>
      <c r="F522" s="48"/>
    </row>
    <row r="523" spans="2:6" x14ac:dyDescent="0.2">
      <c r="B523" s="48"/>
      <c r="F523" s="48"/>
    </row>
    <row r="524" spans="2:6" x14ac:dyDescent="0.2">
      <c r="B524" s="48"/>
      <c r="F524" s="48"/>
    </row>
    <row r="525" spans="2:6" x14ac:dyDescent="0.2">
      <c r="B525" s="48"/>
      <c r="F525" s="48"/>
    </row>
    <row r="526" spans="2:6" x14ac:dyDescent="0.2">
      <c r="B526" s="48"/>
      <c r="F526" s="48"/>
    </row>
    <row r="527" spans="2:6" x14ac:dyDescent="0.2">
      <c r="B527" s="48"/>
      <c r="F527" s="48"/>
    </row>
    <row r="528" spans="2:6" x14ac:dyDescent="0.2">
      <c r="B528" s="48"/>
      <c r="F528" s="48"/>
    </row>
    <row r="529" spans="2:6" x14ac:dyDescent="0.2">
      <c r="B529" s="48"/>
      <c r="F529" s="48"/>
    </row>
    <row r="530" spans="2:6" x14ac:dyDescent="0.2">
      <c r="B530" s="48"/>
      <c r="F530" s="48"/>
    </row>
    <row r="531" spans="2:6" x14ac:dyDescent="0.2">
      <c r="B531" s="48"/>
      <c r="F531" s="48"/>
    </row>
    <row r="532" spans="2:6" x14ac:dyDescent="0.2">
      <c r="B532" s="48"/>
      <c r="F532" s="48"/>
    </row>
    <row r="533" spans="2:6" x14ac:dyDescent="0.2">
      <c r="B533" s="48"/>
      <c r="F533" s="48"/>
    </row>
    <row r="534" spans="2:6" x14ac:dyDescent="0.2">
      <c r="B534" s="48"/>
      <c r="F534" s="48"/>
    </row>
    <row r="535" spans="2:6" x14ac:dyDescent="0.2">
      <c r="B535" s="48"/>
      <c r="F535" s="48"/>
    </row>
    <row r="536" spans="2:6" x14ac:dyDescent="0.2">
      <c r="B536" s="48"/>
      <c r="F536" s="48"/>
    </row>
    <row r="537" spans="2:6" x14ac:dyDescent="0.2">
      <c r="B537" s="48"/>
      <c r="F537" s="48"/>
    </row>
    <row r="538" spans="2:6" x14ac:dyDescent="0.2">
      <c r="B538" s="48"/>
      <c r="F538" s="48"/>
    </row>
    <row r="539" spans="2:6" x14ac:dyDescent="0.2">
      <c r="B539" s="48"/>
      <c r="F539" s="48"/>
    </row>
    <row r="540" spans="2:6" x14ac:dyDescent="0.2">
      <c r="B540" s="48"/>
      <c r="F540" s="48"/>
    </row>
    <row r="541" spans="2:6" x14ac:dyDescent="0.2">
      <c r="B541" s="48"/>
      <c r="F541" s="48"/>
    </row>
    <row r="542" spans="2:6" x14ac:dyDescent="0.2">
      <c r="B542" s="48"/>
      <c r="F542" s="48"/>
    </row>
    <row r="543" spans="2:6" x14ac:dyDescent="0.2">
      <c r="B543" s="48"/>
      <c r="F543" s="48"/>
    </row>
    <row r="544" spans="2:6" x14ac:dyDescent="0.2">
      <c r="B544" s="48"/>
      <c r="F544" s="48"/>
    </row>
    <row r="545" spans="2:6" x14ac:dyDescent="0.2">
      <c r="B545" s="48"/>
      <c r="F545" s="48"/>
    </row>
    <row r="546" spans="2:6" x14ac:dyDescent="0.2">
      <c r="B546" s="48"/>
      <c r="F546" s="48"/>
    </row>
    <row r="547" spans="2:6" x14ac:dyDescent="0.2">
      <c r="B547" s="48"/>
      <c r="F547" s="48"/>
    </row>
    <row r="548" spans="2:6" x14ac:dyDescent="0.2">
      <c r="B548" s="48"/>
      <c r="F548" s="48"/>
    </row>
    <row r="549" spans="2:6" x14ac:dyDescent="0.2">
      <c r="B549" s="48"/>
      <c r="F549" s="48"/>
    </row>
    <row r="550" spans="2:6" x14ac:dyDescent="0.2">
      <c r="B550" s="48"/>
      <c r="F550" s="48"/>
    </row>
    <row r="551" spans="2:6" x14ac:dyDescent="0.2">
      <c r="B551" s="48"/>
      <c r="F551" s="48"/>
    </row>
    <row r="552" spans="2:6" x14ac:dyDescent="0.2">
      <c r="B552" s="48"/>
      <c r="F552" s="48"/>
    </row>
    <row r="553" spans="2:6" x14ac:dyDescent="0.2">
      <c r="B553" s="48"/>
      <c r="F553" s="48"/>
    </row>
    <row r="554" spans="2:6" x14ac:dyDescent="0.2">
      <c r="B554" s="48"/>
      <c r="F554" s="48"/>
    </row>
    <row r="555" spans="2:6" x14ac:dyDescent="0.2">
      <c r="B555" s="48"/>
      <c r="F555" s="48"/>
    </row>
    <row r="556" spans="2:6" x14ac:dyDescent="0.2">
      <c r="B556" s="48"/>
      <c r="F556" s="48"/>
    </row>
    <row r="557" spans="2:6" x14ac:dyDescent="0.2">
      <c r="B557" s="48"/>
      <c r="F557" s="48"/>
    </row>
    <row r="558" spans="2:6" x14ac:dyDescent="0.2">
      <c r="B558" s="48"/>
      <c r="F558" s="48"/>
    </row>
    <row r="559" spans="2:6" x14ac:dyDescent="0.2">
      <c r="B559" s="48"/>
      <c r="F559" s="48"/>
    </row>
    <row r="560" spans="2:6" x14ac:dyDescent="0.2">
      <c r="B560" s="48"/>
      <c r="F560" s="48"/>
    </row>
    <row r="561" spans="2:6" x14ac:dyDescent="0.2">
      <c r="B561" s="48"/>
      <c r="F561" s="48"/>
    </row>
    <row r="562" spans="2:6" x14ac:dyDescent="0.2">
      <c r="B562" s="48"/>
      <c r="F562" s="48"/>
    </row>
    <row r="563" spans="2:6" x14ac:dyDescent="0.2">
      <c r="B563" s="48"/>
      <c r="F563" s="48"/>
    </row>
    <row r="564" spans="2:6" x14ac:dyDescent="0.2">
      <c r="B564" s="48"/>
      <c r="F564" s="48"/>
    </row>
    <row r="565" spans="2:6" x14ac:dyDescent="0.2">
      <c r="B565" s="48"/>
      <c r="F565" s="48"/>
    </row>
    <row r="566" spans="2:6" x14ac:dyDescent="0.2">
      <c r="B566" s="48"/>
      <c r="F566" s="48"/>
    </row>
    <row r="567" spans="2:6" x14ac:dyDescent="0.2">
      <c r="B567" s="48"/>
      <c r="F567" s="48"/>
    </row>
    <row r="568" spans="2:6" x14ac:dyDescent="0.2">
      <c r="B568" s="48"/>
      <c r="F568" s="48"/>
    </row>
    <row r="569" spans="2:6" x14ac:dyDescent="0.2">
      <c r="B569" s="48"/>
      <c r="F569" s="48"/>
    </row>
    <row r="570" spans="2:6" x14ac:dyDescent="0.2">
      <c r="B570" s="48"/>
      <c r="F570" s="48"/>
    </row>
    <row r="571" spans="2:6" x14ac:dyDescent="0.2">
      <c r="B571" s="48"/>
      <c r="F571" s="48"/>
    </row>
    <row r="572" spans="2:6" x14ac:dyDescent="0.2">
      <c r="B572" s="48"/>
      <c r="F572" s="48"/>
    </row>
    <row r="573" spans="2:6" x14ac:dyDescent="0.2">
      <c r="B573" s="48"/>
      <c r="F573" s="48"/>
    </row>
    <row r="574" spans="2:6" x14ac:dyDescent="0.2">
      <c r="B574" s="48"/>
      <c r="F574" s="48"/>
    </row>
    <row r="575" spans="2:6" x14ac:dyDescent="0.2">
      <c r="B575" s="48"/>
      <c r="F575" s="48"/>
    </row>
    <row r="576" spans="2:6" x14ac:dyDescent="0.2">
      <c r="B576" s="48"/>
      <c r="F576" s="48"/>
    </row>
    <row r="577" spans="2:6" x14ac:dyDescent="0.2">
      <c r="B577" s="48"/>
      <c r="F577" s="48"/>
    </row>
    <row r="578" spans="2:6" x14ac:dyDescent="0.2">
      <c r="B578" s="48"/>
      <c r="F578" s="48"/>
    </row>
    <row r="579" spans="2:6" x14ac:dyDescent="0.2">
      <c r="B579" s="48"/>
      <c r="F579" s="48"/>
    </row>
    <row r="580" spans="2:6" x14ac:dyDescent="0.2">
      <c r="B580" s="48"/>
      <c r="F580" s="48"/>
    </row>
    <row r="581" spans="2:6" x14ac:dyDescent="0.2">
      <c r="B581" s="48"/>
      <c r="F581" s="48"/>
    </row>
    <row r="582" spans="2:6" x14ac:dyDescent="0.2">
      <c r="B582" s="48"/>
      <c r="F582" s="48"/>
    </row>
    <row r="583" spans="2:6" x14ac:dyDescent="0.2">
      <c r="B583" s="48"/>
      <c r="F583" s="48"/>
    </row>
    <row r="584" spans="2:6" x14ac:dyDescent="0.2">
      <c r="B584" s="48"/>
      <c r="F584" s="48"/>
    </row>
    <row r="585" spans="2:6" x14ac:dyDescent="0.2">
      <c r="B585" s="48"/>
      <c r="F585" s="48"/>
    </row>
    <row r="586" spans="2:6" x14ac:dyDescent="0.2">
      <c r="B586" s="48"/>
      <c r="F586" s="48"/>
    </row>
    <row r="587" spans="2:6" x14ac:dyDescent="0.2">
      <c r="B587" s="48"/>
      <c r="F587" s="48"/>
    </row>
    <row r="588" spans="2:6" x14ac:dyDescent="0.2">
      <c r="B588" s="48"/>
      <c r="F588" s="48"/>
    </row>
    <row r="589" spans="2:6" x14ac:dyDescent="0.2">
      <c r="B589" s="48"/>
      <c r="F589" s="48"/>
    </row>
    <row r="590" spans="2:6" x14ac:dyDescent="0.2">
      <c r="B590" s="48"/>
      <c r="F590" s="48"/>
    </row>
    <row r="591" spans="2:6" x14ac:dyDescent="0.2">
      <c r="B591" s="48"/>
      <c r="F591" s="48"/>
    </row>
    <row r="592" spans="2:6" x14ac:dyDescent="0.2">
      <c r="B592" s="48"/>
      <c r="F592" s="48"/>
    </row>
    <row r="593" spans="2:6" x14ac:dyDescent="0.2">
      <c r="B593" s="48"/>
      <c r="F593" s="48"/>
    </row>
    <row r="594" spans="2:6" x14ac:dyDescent="0.2">
      <c r="B594" s="48"/>
      <c r="F594" s="48"/>
    </row>
    <row r="595" spans="2:6" x14ac:dyDescent="0.2">
      <c r="B595" s="48"/>
      <c r="F595" s="48"/>
    </row>
    <row r="596" spans="2:6" x14ac:dyDescent="0.2">
      <c r="B596" s="48"/>
      <c r="F596" s="48"/>
    </row>
    <row r="597" spans="2:6" x14ac:dyDescent="0.2">
      <c r="B597" s="48"/>
      <c r="F597" s="48"/>
    </row>
    <row r="598" spans="2:6" x14ac:dyDescent="0.2">
      <c r="B598" s="48"/>
      <c r="F598" s="48"/>
    </row>
    <row r="599" spans="2:6" x14ac:dyDescent="0.2">
      <c r="B599" s="48"/>
      <c r="F599" s="48"/>
    </row>
    <row r="600" spans="2:6" x14ac:dyDescent="0.2">
      <c r="B600" s="48"/>
      <c r="F600" s="48"/>
    </row>
    <row r="601" spans="2:6" x14ac:dyDescent="0.2">
      <c r="B601" s="48"/>
      <c r="F601" s="48"/>
    </row>
    <row r="602" spans="2:6" x14ac:dyDescent="0.2">
      <c r="B602" s="48"/>
      <c r="F602" s="48"/>
    </row>
    <row r="603" spans="2:6" x14ac:dyDescent="0.2">
      <c r="B603" s="48"/>
      <c r="F603" s="48"/>
    </row>
    <row r="604" spans="2:6" x14ac:dyDescent="0.2">
      <c r="B604" s="48"/>
      <c r="F604" s="48"/>
    </row>
    <row r="605" spans="2:6" x14ac:dyDescent="0.2">
      <c r="B605" s="48"/>
      <c r="F605" s="48"/>
    </row>
    <row r="606" spans="2:6" x14ac:dyDescent="0.2">
      <c r="B606" s="48"/>
      <c r="F606" s="48"/>
    </row>
    <row r="607" spans="2:6" x14ac:dyDescent="0.2">
      <c r="B607" s="48"/>
      <c r="F607" s="48"/>
    </row>
    <row r="608" spans="2:6" x14ac:dyDescent="0.2">
      <c r="B608" s="48"/>
      <c r="F608" s="48"/>
    </row>
    <row r="609" spans="2:6" x14ac:dyDescent="0.2">
      <c r="B609" s="48"/>
      <c r="F609" s="48"/>
    </row>
    <row r="610" spans="2:6" x14ac:dyDescent="0.2">
      <c r="B610" s="48"/>
      <c r="F610" s="48"/>
    </row>
    <row r="611" spans="2:6" x14ac:dyDescent="0.2">
      <c r="B611" s="48"/>
      <c r="F611" s="48"/>
    </row>
    <row r="612" spans="2:6" x14ac:dyDescent="0.2">
      <c r="B612" s="48"/>
      <c r="F612" s="48"/>
    </row>
    <row r="613" spans="2:6" x14ac:dyDescent="0.2">
      <c r="B613" s="48"/>
      <c r="F613" s="48"/>
    </row>
    <row r="614" spans="2:6" x14ac:dyDescent="0.2">
      <c r="B614" s="48"/>
      <c r="F614" s="48"/>
    </row>
    <row r="615" spans="2:6" x14ac:dyDescent="0.2">
      <c r="B615" s="48"/>
      <c r="F615" s="48"/>
    </row>
    <row r="616" spans="2:6" x14ac:dyDescent="0.2">
      <c r="B616" s="48"/>
      <c r="F616" s="48"/>
    </row>
    <row r="617" spans="2:6" x14ac:dyDescent="0.2">
      <c r="B617" s="48"/>
      <c r="F617" s="48"/>
    </row>
    <row r="618" spans="2:6" x14ac:dyDescent="0.2">
      <c r="B618" s="48"/>
      <c r="F618" s="48"/>
    </row>
    <row r="619" spans="2:6" x14ac:dyDescent="0.2">
      <c r="B619" s="48"/>
      <c r="F619" s="48"/>
    </row>
    <row r="620" spans="2:6" x14ac:dyDescent="0.2">
      <c r="B620" s="48"/>
      <c r="F620" s="48"/>
    </row>
    <row r="621" spans="2:6" x14ac:dyDescent="0.2">
      <c r="B621" s="48"/>
      <c r="F621" s="48"/>
    </row>
    <row r="622" spans="2:6" x14ac:dyDescent="0.2">
      <c r="B622" s="48"/>
      <c r="F622" s="48"/>
    </row>
    <row r="623" spans="2:6" x14ac:dyDescent="0.2">
      <c r="B623" s="48"/>
      <c r="F623" s="48"/>
    </row>
    <row r="624" spans="2:6" x14ac:dyDescent="0.2">
      <c r="B624" s="48"/>
      <c r="F624" s="48"/>
    </row>
    <row r="625" spans="2:6" x14ac:dyDescent="0.2">
      <c r="B625" s="48"/>
      <c r="F625" s="48"/>
    </row>
    <row r="626" spans="2:6" x14ac:dyDescent="0.2">
      <c r="B626" s="48"/>
      <c r="F626" s="48"/>
    </row>
    <row r="627" spans="2:6" x14ac:dyDescent="0.2">
      <c r="B627" s="48"/>
      <c r="F627" s="48"/>
    </row>
    <row r="628" spans="2:6" x14ac:dyDescent="0.2">
      <c r="B628" s="48"/>
      <c r="F628" s="48"/>
    </row>
    <row r="629" spans="2:6" x14ac:dyDescent="0.2">
      <c r="B629" s="48"/>
      <c r="F629" s="48"/>
    </row>
    <row r="630" spans="2:6" x14ac:dyDescent="0.2">
      <c r="B630" s="48"/>
      <c r="F630" s="48"/>
    </row>
    <row r="631" spans="2:6" x14ac:dyDescent="0.2">
      <c r="B631" s="48"/>
      <c r="F631" s="48"/>
    </row>
    <row r="632" spans="2:6" x14ac:dyDescent="0.2">
      <c r="B632" s="48"/>
      <c r="F632" s="48"/>
    </row>
    <row r="633" spans="2:6" x14ac:dyDescent="0.2">
      <c r="B633" s="48"/>
      <c r="F633" s="48"/>
    </row>
    <row r="634" spans="2:6" x14ac:dyDescent="0.2">
      <c r="B634" s="48"/>
      <c r="F634" s="48"/>
    </row>
    <row r="635" spans="2:6" x14ac:dyDescent="0.2">
      <c r="B635" s="48"/>
      <c r="F635" s="48"/>
    </row>
    <row r="636" spans="2:6" x14ac:dyDescent="0.2">
      <c r="B636" s="48"/>
      <c r="F636" s="48"/>
    </row>
    <row r="637" spans="2:6" x14ac:dyDescent="0.2">
      <c r="B637" s="48"/>
      <c r="F637" s="48"/>
    </row>
    <row r="638" spans="2:6" x14ac:dyDescent="0.2">
      <c r="B638" s="48"/>
      <c r="F638" s="48"/>
    </row>
    <row r="639" spans="2:6" x14ac:dyDescent="0.2">
      <c r="B639" s="48"/>
      <c r="F639" s="48"/>
    </row>
    <row r="640" spans="2:6" x14ac:dyDescent="0.2">
      <c r="B640" s="48"/>
      <c r="F640" s="48"/>
    </row>
    <row r="641" spans="2:6" x14ac:dyDescent="0.2">
      <c r="B641" s="48"/>
      <c r="F641" s="48"/>
    </row>
    <row r="642" spans="2:6" x14ac:dyDescent="0.2">
      <c r="B642" s="48"/>
      <c r="F642" s="48"/>
    </row>
    <row r="643" spans="2:6" x14ac:dyDescent="0.2">
      <c r="B643" s="48"/>
      <c r="F643" s="48"/>
    </row>
    <row r="644" spans="2:6" x14ac:dyDescent="0.2">
      <c r="B644" s="48"/>
      <c r="F644" s="48"/>
    </row>
    <row r="645" spans="2:6" x14ac:dyDescent="0.2">
      <c r="B645" s="48"/>
      <c r="F645" s="48"/>
    </row>
    <row r="646" spans="2:6" x14ac:dyDescent="0.2">
      <c r="B646" s="48"/>
      <c r="F646" s="48"/>
    </row>
    <row r="647" spans="2:6" x14ac:dyDescent="0.2">
      <c r="B647" s="48"/>
      <c r="F647" s="48"/>
    </row>
    <row r="648" spans="2:6" x14ac:dyDescent="0.2">
      <c r="B648" s="48"/>
      <c r="F648" s="48"/>
    </row>
    <row r="649" spans="2:6" x14ac:dyDescent="0.2">
      <c r="B649" s="48"/>
      <c r="F649" s="48"/>
    </row>
    <row r="650" spans="2:6" x14ac:dyDescent="0.2">
      <c r="B650" s="48"/>
      <c r="F650" s="48"/>
    </row>
    <row r="651" spans="2:6" x14ac:dyDescent="0.2">
      <c r="B651" s="48"/>
      <c r="F651" s="48"/>
    </row>
    <row r="652" spans="2:6" x14ac:dyDescent="0.2">
      <c r="B652" s="48"/>
      <c r="F652" s="48"/>
    </row>
    <row r="653" spans="2:6" x14ac:dyDescent="0.2">
      <c r="B653" s="48"/>
      <c r="F653" s="48"/>
    </row>
    <row r="654" spans="2:6" x14ac:dyDescent="0.2">
      <c r="B654" s="48"/>
      <c r="F654" s="48"/>
    </row>
    <row r="655" spans="2:6" x14ac:dyDescent="0.2">
      <c r="B655" s="48"/>
      <c r="F655" s="48"/>
    </row>
    <row r="656" spans="2:6" x14ac:dyDescent="0.2">
      <c r="B656" s="48"/>
      <c r="F656" s="48"/>
    </row>
    <row r="657" spans="2:6" x14ac:dyDescent="0.2">
      <c r="B657" s="48"/>
      <c r="F657" s="48"/>
    </row>
    <row r="658" spans="2:6" x14ac:dyDescent="0.2">
      <c r="B658" s="48"/>
      <c r="F658" s="48"/>
    </row>
    <row r="659" spans="2:6" x14ac:dyDescent="0.2">
      <c r="B659" s="48"/>
      <c r="F659" s="48"/>
    </row>
    <row r="660" spans="2:6" x14ac:dyDescent="0.2">
      <c r="B660" s="48"/>
      <c r="F660" s="48"/>
    </row>
    <row r="661" spans="2:6" x14ac:dyDescent="0.2">
      <c r="B661" s="48"/>
      <c r="F661" s="48"/>
    </row>
    <row r="662" spans="2:6" x14ac:dyDescent="0.2">
      <c r="B662" s="48"/>
      <c r="F662" s="48"/>
    </row>
    <row r="663" spans="2:6" x14ac:dyDescent="0.2">
      <c r="B663" s="48"/>
      <c r="F663" s="48"/>
    </row>
    <row r="664" spans="2:6" x14ac:dyDescent="0.2">
      <c r="B664" s="48"/>
      <c r="F664" s="48"/>
    </row>
    <row r="665" spans="2:6" x14ac:dyDescent="0.2">
      <c r="B665" s="48"/>
      <c r="F665" s="48"/>
    </row>
    <row r="666" spans="2:6" x14ac:dyDescent="0.2">
      <c r="B666" s="48"/>
      <c r="F666" s="48"/>
    </row>
    <row r="667" spans="2:6" x14ac:dyDescent="0.2">
      <c r="B667" s="48"/>
      <c r="F667" s="48"/>
    </row>
    <row r="668" spans="2:6" x14ac:dyDescent="0.2">
      <c r="B668" s="48"/>
      <c r="F668" s="48"/>
    </row>
    <row r="669" spans="2:6" x14ac:dyDescent="0.2">
      <c r="B669" s="48"/>
      <c r="F669" s="48"/>
    </row>
    <row r="670" spans="2:6" x14ac:dyDescent="0.2">
      <c r="B670" s="48"/>
      <c r="F670" s="48"/>
    </row>
    <row r="671" spans="2:6" x14ac:dyDescent="0.2">
      <c r="B671" s="48"/>
      <c r="F671" s="48"/>
    </row>
    <row r="672" spans="2:6" x14ac:dyDescent="0.2">
      <c r="B672" s="48"/>
      <c r="F672" s="48"/>
    </row>
    <row r="673" spans="2:6" x14ac:dyDescent="0.2">
      <c r="B673" s="48"/>
      <c r="F673" s="48"/>
    </row>
    <row r="674" spans="2:6" x14ac:dyDescent="0.2">
      <c r="B674" s="48"/>
      <c r="F674" s="48"/>
    </row>
    <row r="675" spans="2:6" x14ac:dyDescent="0.2">
      <c r="B675" s="48"/>
      <c r="F675" s="48"/>
    </row>
    <row r="676" spans="2:6" x14ac:dyDescent="0.2">
      <c r="B676" s="48"/>
      <c r="F676" s="48"/>
    </row>
    <row r="677" spans="2:6" x14ac:dyDescent="0.2">
      <c r="B677" s="48"/>
      <c r="F677" s="48"/>
    </row>
    <row r="678" spans="2:6" x14ac:dyDescent="0.2">
      <c r="B678" s="48"/>
      <c r="F678" s="48"/>
    </row>
    <row r="679" spans="2:6" x14ac:dyDescent="0.2">
      <c r="B679" s="48"/>
      <c r="F679" s="48"/>
    </row>
    <row r="680" spans="2:6" x14ac:dyDescent="0.2">
      <c r="B680" s="48"/>
      <c r="F680" s="48"/>
    </row>
    <row r="681" spans="2:6" x14ac:dyDescent="0.2">
      <c r="B681" s="48"/>
      <c r="F681" s="48"/>
    </row>
    <row r="682" spans="2:6" x14ac:dyDescent="0.2">
      <c r="B682" s="48"/>
      <c r="F682" s="48"/>
    </row>
    <row r="683" spans="2:6" x14ac:dyDescent="0.2">
      <c r="B683" s="48"/>
      <c r="F683" s="48"/>
    </row>
    <row r="684" spans="2:6" x14ac:dyDescent="0.2">
      <c r="B684" s="48"/>
      <c r="F684" s="48"/>
    </row>
    <row r="685" spans="2:6" x14ac:dyDescent="0.2">
      <c r="B685" s="48"/>
      <c r="F685" s="48"/>
    </row>
    <row r="686" spans="2:6" x14ac:dyDescent="0.2">
      <c r="B686" s="48"/>
      <c r="F686" s="48"/>
    </row>
    <row r="687" spans="2:6" x14ac:dyDescent="0.2">
      <c r="B687" s="48"/>
      <c r="F687" s="48"/>
    </row>
    <row r="688" spans="2:6" x14ac:dyDescent="0.2">
      <c r="B688" s="48"/>
      <c r="F688" s="48"/>
    </row>
    <row r="689" spans="2:6" x14ac:dyDescent="0.2">
      <c r="B689" s="48"/>
      <c r="F689" s="48"/>
    </row>
    <row r="690" spans="2:6" x14ac:dyDescent="0.2">
      <c r="B690" s="48"/>
      <c r="F690" s="48"/>
    </row>
    <row r="691" spans="2:6" x14ac:dyDescent="0.2">
      <c r="B691" s="48"/>
      <c r="F691" s="48"/>
    </row>
    <row r="692" spans="2:6" x14ac:dyDescent="0.2">
      <c r="B692" s="48"/>
      <c r="F692" s="48"/>
    </row>
    <row r="693" spans="2:6" x14ac:dyDescent="0.2">
      <c r="B693" s="48"/>
      <c r="F693" s="48"/>
    </row>
    <row r="694" spans="2:6" x14ac:dyDescent="0.2">
      <c r="B694" s="48"/>
      <c r="F694" s="48"/>
    </row>
    <row r="695" spans="2:6" x14ac:dyDescent="0.2">
      <c r="B695" s="48"/>
      <c r="F695" s="48"/>
    </row>
    <row r="696" spans="2:6" x14ac:dyDescent="0.2">
      <c r="B696" s="48"/>
      <c r="F696" s="48"/>
    </row>
    <row r="697" spans="2:6" x14ac:dyDescent="0.2">
      <c r="B697" s="48"/>
      <c r="F697" s="48"/>
    </row>
    <row r="698" spans="2:6" x14ac:dyDescent="0.2">
      <c r="B698" s="48"/>
      <c r="F698" s="48"/>
    </row>
    <row r="699" spans="2:6" x14ac:dyDescent="0.2">
      <c r="B699" s="48"/>
      <c r="F699" s="48"/>
    </row>
    <row r="700" spans="2:6" x14ac:dyDescent="0.2">
      <c r="B700" s="48"/>
      <c r="F700" s="48"/>
    </row>
    <row r="701" spans="2:6" x14ac:dyDescent="0.2">
      <c r="B701" s="48"/>
      <c r="F701" s="48"/>
    </row>
    <row r="702" spans="2:6" x14ac:dyDescent="0.2">
      <c r="B702" s="48"/>
      <c r="F702" s="48"/>
    </row>
    <row r="703" spans="2:6" x14ac:dyDescent="0.2">
      <c r="B703" s="48"/>
      <c r="F703" s="48"/>
    </row>
    <row r="704" spans="2:6" x14ac:dyDescent="0.2">
      <c r="B704" s="48"/>
      <c r="F704" s="48"/>
    </row>
    <row r="705" spans="2:6" x14ac:dyDescent="0.2">
      <c r="B705" s="48"/>
      <c r="F705" s="48"/>
    </row>
    <row r="706" spans="2:6" x14ac:dyDescent="0.2">
      <c r="B706" s="48"/>
      <c r="F706" s="48"/>
    </row>
    <row r="707" spans="2:6" x14ac:dyDescent="0.2">
      <c r="B707" s="48"/>
      <c r="F707" s="48"/>
    </row>
    <row r="708" spans="2:6" x14ac:dyDescent="0.2">
      <c r="B708" s="48"/>
      <c r="F708" s="48"/>
    </row>
    <row r="709" spans="2:6" x14ac:dyDescent="0.2">
      <c r="B709" s="48"/>
      <c r="F709" s="48"/>
    </row>
    <row r="710" spans="2:6" x14ac:dyDescent="0.2">
      <c r="B710" s="48"/>
      <c r="F710" s="48"/>
    </row>
    <row r="711" spans="2:6" x14ac:dyDescent="0.2">
      <c r="B711" s="48"/>
      <c r="F711" s="48"/>
    </row>
    <row r="712" spans="2:6" x14ac:dyDescent="0.2">
      <c r="B712" s="48"/>
      <c r="F712" s="48"/>
    </row>
    <row r="713" spans="2:6" x14ac:dyDescent="0.2">
      <c r="B713" s="48"/>
      <c r="F713" s="48"/>
    </row>
    <row r="714" spans="2:6" x14ac:dyDescent="0.2">
      <c r="B714" s="48"/>
      <c r="F714" s="48"/>
    </row>
    <row r="715" spans="2:6" x14ac:dyDescent="0.2">
      <c r="B715" s="48"/>
      <c r="F715" s="48"/>
    </row>
    <row r="716" spans="2:6" x14ac:dyDescent="0.2">
      <c r="B716" s="48"/>
      <c r="F716" s="48"/>
    </row>
    <row r="717" spans="2:6" x14ac:dyDescent="0.2">
      <c r="B717" s="48"/>
      <c r="F717" s="48"/>
    </row>
    <row r="718" spans="2:6" x14ac:dyDescent="0.2">
      <c r="B718" s="48"/>
      <c r="F718" s="48"/>
    </row>
    <row r="719" spans="2:6" x14ac:dyDescent="0.2">
      <c r="B719" s="48"/>
      <c r="F719" s="48"/>
    </row>
    <row r="720" spans="2:6" x14ac:dyDescent="0.2">
      <c r="B720" s="48"/>
      <c r="F720" s="48"/>
    </row>
    <row r="721" spans="2:6" x14ac:dyDescent="0.2">
      <c r="B721" s="48"/>
      <c r="F721" s="48"/>
    </row>
    <row r="722" spans="2:6" x14ac:dyDescent="0.2">
      <c r="B722" s="48"/>
      <c r="F722" s="48"/>
    </row>
    <row r="723" spans="2:6" x14ac:dyDescent="0.2">
      <c r="B723" s="48"/>
      <c r="F723" s="48"/>
    </row>
    <row r="724" spans="2:6" x14ac:dyDescent="0.2">
      <c r="B724" s="48"/>
      <c r="F724" s="48"/>
    </row>
    <row r="725" spans="2:6" x14ac:dyDescent="0.2">
      <c r="B725" s="48"/>
      <c r="F725" s="48"/>
    </row>
    <row r="726" spans="2:6" x14ac:dyDescent="0.2">
      <c r="B726" s="48"/>
      <c r="F726" s="48"/>
    </row>
    <row r="727" spans="2:6" x14ac:dyDescent="0.2">
      <c r="B727" s="48"/>
      <c r="F727" s="48"/>
    </row>
    <row r="728" spans="2:6" x14ac:dyDescent="0.2">
      <c r="B728" s="48"/>
      <c r="F728" s="48"/>
    </row>
    <row r="729" spans="2:6" x14ac:dyDescent="0.2">
      <c r="B729" s="48"/>
      <c r="F729" s="48"/>
    </row>
    <row r="730" spans="2:6" x14ac:dyDescent="0.2">
      <c r="B730" s="48"/>
      <c r="F730" s="48"/>
    </row>
    <row r="731" spans="2:6" x14ac:dyDescent="0.2">
      <c r="B731" s="48"/>
      <c r="F731" s="48"/>
    </row>
    <row r="732" spans="2:6" x14ac:dyDescent="0.2">
      <c r="B732" s="48"/>
      <c r="F732" s="48"/>
    </row>
    <row r="733" spans="2:6" x14ac:dyDescent="0.2">
      <c r="B733" s="48"/>
      <c r="F733" s="48"/>
    </row>
    <row r="734" spans="2:6" x14ac:dyDescent="0.2">
      <c r="B734" s="48"/>
      <c r="F734" s="48"/>
    </row>
    <row r="735" spans="2:6" x14ac:dyDescent="0.2">
      <c r="B735" s="48"/>
      <c r="F735" s="48"/>
    </row>
    <row r="736" spans="2:6" x14ac:dyDescent="0.2">
      <c r="B736" s="48"/>
      <c r="F736" s="48"/>
    </row>
    <row r="737" spans="2:6" x14ac:dyDescent="0.2">
      <c r="B737" s="48"/>
      <c r="F737" s="48"/>
    </row>
    <row r="738" spans="2:6" x14ac:dyDescent="0.2">
      <c r="B738" s="48"/>
      <c r="F738" s="48"/>
    </row>
    <row r="739" spans="2:6" x14ac:dyDescent="0.2">
      <c r="B739" s="48"/>
      <c r="F739" s="48"/>
    </row>
    <row r="740" spans="2:6" x14ac:dyDescent="0.2">
      <c r="B740" s="48"/>
      <c r="F740" s="48"/>
    </row>
    <row r="741" spans="2:6" x14ac:dyDescent="0.2">
      <c r="B741" s="48"/>
      <c r="F741" s="48"/>
    </row>
    <row r="742" spans="2:6" x14ac:dyDescent="0.2">
      <c r="B742" s="48"/>
      <c r="F742" s="48"/>
    </row>
    <row r="743" spans="2:6" x14ac:dyDescent="0.2">
      <c r="B743" s="48"/>
      <c r="F743" s="48"/>
    </row>
    <row r="744" spans="2:6" x14ac:dyDescent="0.2">
      <c r="B744" s="48"/>
      <c r="F744" s="48"/>
    </row>
    <row r="745" spans="2:6" x14ac:dyDescent="0.2">
      <c r="B745" s="48"/>
      <c r="F745" s="48"/>
    </row>
    <row r="746" spans="2:6" x14ac:dyDescent="0.2">
      <c r="B746" s="48"/>
      <c r="F746" s="48"/>
    </row>
    <row r="747" spans="2:6" x14ac:dyDescent="0.2">
      <c r="B747" s="48"/>
      <c r="F747" s="48"/>
    </row>
    <row r="748" spans="2:6" x14ac:dyDescent="0.2">
      <c r="B748" s="48"/>
      <c r="F748" s="48"/>
    </row>
    <row r="749" spans="2:6" x14ac:dyDescent="0.2">
      <c r="B749" s="48"/>
      <c r="F749" s="48"/>
    </row>
    <row r="750" spans="2:6" x14ac:dyDescent="0.2">
      <c r="B750" s="48"/>
      <c r="F750" s="48"/>
    </row>
    <row r="751" spans="2:6" x14ac:dyDescent="0.2">
      <c r="B751" s="48"/>
      <c r="F751" s="48"/>
    </row>
    <row r="752" spans="2:6" x14ac:dyDescent="0.2">
      <c r="B752" s="48"/>
      <c r="F752" s="48"/>
    </row>
    <row r="753" spans="2:6" x14ac:dyDescent="0.2">
      <c r="B753" s="48"/>
      <c r="F753" s="48"/>
    </row>
    <row r="754" spans="2:6" x14ac:dyDescent="0.2">
      <c r="B754" s="48"/>
      <c r="F754" s="48"/>
    </row>
    <row r="755" spans="2:6" x14ac:dyDescent="0.2">
      <c r="B755" s="48"/>
      <c r="F755" s="48"/>
    </row>
    <row r="756" spans="2:6" x14ac:dyDescent="0.2">
      <c r="B756" s="48"/>
      <c r="F756" s="48"/>
    </row>
    <row r="757" spans="2:6" x14ac:dyDescent="0.2">
      <c r="B757" s="48"/>
      <c r="F757" s="48"/>
    </row>
    <row r="758" spans="2:6" x14ac:dyDescent="0.2">
      <c r="B758" s="48"/>
      <c r="F758" s="48"/>
    </row>
    <row r="759" spans="2:6" x14ac:dyDescent="0.2">
      <c r="B759" s="48"/>
      <c r="F759" s="48"/>
    </row>
    <row r="760" spans="2:6" x14ac:dyDescent="0.2">
      <c r="B760" s="48"/>
      <c r="F760" s="48"/>
    </row>
    <row r="761" spans="2:6" x14ac:dyDescent="0.2">
      <c r="B761" s="48"/>
      <c r="F761" s="48"/>
    </row>
    <row r="762" spans="2:6" x14ac:dyDescent="0.2">
      <c r="B762" s="48"/>
      <c r="F762" s="48"/>
    </row>
    <row r="763" spans="2:6" x14ac:dyDescent="0.2">
      <c r="B763" s="48"/>
      <c r="F763" s="48"/>
    </row>
    <row r="764" spans="2:6" x14ac:dyDescent="0.2">
      <c r="B764" s="48"/>
      <c r="F764" s="48"/>
    </row>
    <row r="765" spans="2:6" x14ac:dyDescent="0.2">
      <c r="B765" s="48"/>
      <c r="F765" s="48"/>
    </row>
    <row r="766" spans="2:6" x14ac:dyDescent="0.2">
      <c r="B766" s="48"/>
      <c r="F766" s="48"/>
    </row>
    <row r="767" spans="2:6" x14ac:dyDescent="0.2">
      <c r="B767" s="48"/>
      <c r="F767" s="48"/>
    </row>
    <row r="768" spans="2:6" x14ac:dyDescent="0.2">
      <c r="B768" s="48"/>
      <c r="F768" s="48"/>
    </row>
    <row r="769" spans="2:6" x14ac:dyDescent="0.2">
      <c r="B769" s="48"/>
      <c r="F769" s="48"/>
    </row>
    <row r="770" spans="2:6" x14ac:dyDescent="0.2">
      <c r="B770" s="48"/>
      <c r="F770" s="48"/>
    </row>
    <row r="771" spans="2:6" x14ac:dyDescent="0.2">
      <c r="B771" s="48"/>
      <c r="F771" s="48"/>
    </row>
    <row r="772" spans="2:6" x14ac:dyDescent="0.2">
      <c r="B772" s="48"/>
      <c r="F772" s="48"/>
    </row>
    <row r="773" spans="2:6" x14ac:dyDescent="0.2">
      <c r="B773" s="48"/>
      <c r="F773" s="48"/>
    </row>
    <row r="774" spans="2:6" x14ac:dyDescent="0.2">
      <c r="B774" s="48"/>
      <c r="F774" s="48"/>
    </row>
    <row r="775" spans="2:6" x14ac:dyDescent="0.2">
      <c r="B775" s="48"/>
      <c r="F775" s="48"/>
    </row>
    <row r="776" spans="2:6" x14ac:dyDescent="0.2">
      <c r="B776" s="48"/>
      <c r="F776" s="48"/>
    </row>
    <row r="777" spans="2:6" x14ac:dyDescent="0.2">
      <c r="B777" s="48"/>
      <c r="F777" s="48"/>
    </row>
    <row r="778" spans="2:6" x14ac:dyDescent="0.2">
      <c r="B778" s="48"/>
      <c r="F778" s="48"/>
    </row>
    <row r="779" spans="2:6" x14ac:dyDescent="0.2">
      <c r="B779" s="48"/>
      <c r="F779" s="48"/>
    </row>
    <row r="780" spans="2:6" x14ac:dyDescent="0.2">
      <c r="B780" s="48"/>
      <c r="F780" s="48"/>
    </row>
    <row r="781" spans="2:6" x14ac:dyDescent="0.2">
      <c r="B781" s="48"/>
      <c r="F781" s="48"/>
    </row>
    <row r="782" spans="2:6" x14ac:dyDescent="0.2">
      <c r="B782" s="48"/>
      <c r="F782" s="48"/>
    </row>
    <row r="783" spans="2:6" x14ac:dyDescent="0.2">
      <c r="B783" s="48"/>
      <c r="F783" s="48"/>
    </row>
    <row r="784" spans="2:6" x14ac:dyDescent="0.2">
      <c r="B784" s="48"/>
      <c r="F784" s="48"/>
    </row>
    <row r="785" spans="2:6" x14ac:dyDescent="0.2">
      <c r="B785" s="48"/>
      <c r="F785" s="48"/>
    </row>
    <row r="786" spans="2:6" x14ac:dyDescent="0.2">
      <c r="B786" s="48"/>
      <c r="F786" s="48"/>
    </row>
    <row r="787" spans="2:6" x14ac:dyDescent="0.2">
      <c r="B787" s="48"/>
      <c r="F787" s="48"/>
    </row>
    <row r="788" spans="2:6" x14ac:dyDescent="0.2">
      <c r="B788" s="48"/>
      <c r="F788" s="48"/>
    </row>
    <row r="789" spans="2:6" x14ac:dyDescent="0.2">
      <c r="B789" s="48"/>
      <c r="F789" s="48"/>
    </row>
    <row r="790" spans="2:6" x14ac:dyDescent="0.2">
      <c r="B790" s="48"/>
      <c r="F790" s="48"/>
    </row>
    <row r="791" spans="2:6" x14ac:dyDescent="0.2">
      <c r="B791" s="48"/>
      <c r="F791" s="48"/>
    </row>
    <row r="792" spans="2:6" x14ac:dyDescent="0.2">
      <c r="B792" s="48"/>
      <c r="F792" s="48"/>
    </row>
    <row r="793" spans="2:6" x14ac:dyDescent="0.2">
      <c r="B793" s="48"/>
      <c r="F793" s="48"/>
    </row>
    <row r="794" spans="2:6" x14ac:dyDescent="0.2">
      <c r="B794" s="48"/>
      <c r="F794" s="48"/>
    </row>
    <row r="795" spans="2:6" x14ac:dyDescent="0.2">
      <c r="B795" s="48"/>
      <c r="F795" s="48"/>
    </row>
    <row r="796" spans="2:6" x14ac:dyDescent="0.2">
      <c r="B796" s="48"/>
      <c r="F796" s="48"/>
    </row>
    <row r="797" spans="2:6" x14ac:dyDescent="0.2">
      <c r="B797" s="48"/>
      <c r="F797" s="48"/>
    </row>
    <row r="798" spans="2:6" x14ac:dyDescent="0.2">
      <c r="B798" s="48"/>
      <c r="F798" s="48"/>
    </row>
    <row r="799" spans="2:6" x14ac:dyDescent="0.2">
      <c r="B799" s="48"/>
      <c r="F799" s="48"/>
    </row>
    <row r="800" spans="2:6" x14ac:dyDescent="0.2">
      <c r="B800" s="48"/>
      <c r="F800" s="48"/>
    </row>
    <row r="801" spans="2:6" x14ac:dyDescent="0.2">
      <c r="B801" s="48"/>
      <c r="F801" s="48"/>
    </row>
    <row r="802" spans="2:6" x14ac:dyDescent="0.2">
      <c r="B802" s="48"/>
      <c r="F802" s="48"/>
    </row>
    <row r="803" spans="2:6" x14ac:dyDescent="0.2">
      <c r="B803" s="48"/>
      <c r="F803" s="48"/>
    </row>
    <row r="804" spans="2:6" x14ac:dyDescent="0.2">
      <c r="B804" s="48"/>
      <c r="F804" s="48"/>
    </row>
    <row r="805" spans="2:6" x14ac:dyDescent="0.2">
      <c r="B805" s="48"/>
      <c r="F805" s="48"/>
    </row>
    <row r="806" spans="2:6" x14ac:dyDescent="0.2">
      <c r="B806" s="48"/>
      <c r="F806" s="48"/>
    </row>
    <row r="807" spans="2:6" x14ac:dyDescent="0.2">
      <c r="B807" s="48"/>
      <c r="F807" s="48"/>
    </row>
    <row r="808" spans="2:6" x14ac:dyDescent="0.2">
      <c r="B808" s="48"/>
      <c r="F808" s="48"/>
    </row>
    <row r="809" spans="2:6" x14ac:dyDescent="0.2">
      <c r="B809" s="48"/>
      <c r="F809" s="48"/>
    </row>
    <row r="810" spans="2:6" x14ac:dyDescent="0.2">
      <c r="B810" s="48"/>
      <c r="F810" s="48"/>
    </row>
    <row r="811" spans="2:6" x14ac:dyDescent="0.2">
      <c r="B811" s="48"/>
      <c r="F811" s="48"/>
    </row>
    <row r="812" spans="2:6" x14ac:dyDescent="0.2">
      <c r="B812" s="48"/>
      <c r="F812" s="48"/>
    </row>
    <row r="813" spans="2:6" x14ac:dyDescent="0.2">
      <c r="B813" s="48"/>
      <c r="F813" s="48"/>
    </row>
    <row r="814" spans="2:6" x14ac:dyDescent="0.2">
      <c r="B814" s="48"/>
      <c r="F814" s="48"/>
    </row>
    <row r="815" spans="2:6" x14ac:dyDescent="0.2">
      <c r="B815" s="48"/>
      <c r="F815" s="48"/>
    </row>
    <row r="816" spans="2:6" x14ac:dyDescent="0.2">
      <c r="B816" s="48"/>
      <c r="F816" s="48"/>
    </row>
    <row r="817" spans="2:6" x14ac:dyDescent="0.2">
      <c r="B817" s="48"/>
      <c r="F817" s="48"/>
    </row>
    <row r="818" spans="2:6" x14ac:dyDescent="0.2">
      <c r="B818" s="48"/>
      <c r="F818" s="48"/>
    </row>
    <row r="819" spans="2:6" x14ac:dyDescent="0.2">
      <c r="B819" s="48"/>
      <c r="F819" s="48"/>
    </row>
    <row r="820" spans="2:6" x14ac:dyDescent="0.2">
      <c r="B820" s="48"/>
      <c r="F820" s="48"/>
    </row>
    <row r="821" spans="2:6" x14ac:dyDescent="0.2">
      <c r="B821" s="48"/>
      <c r="F821" s="48"/>
    </row>
    <row r="822" spans="2:6" x14ac:dyDescent="0.2">
      <c r="B822" s="48"/>
      <c r="F822" s="48"/>
    </row>
    <row r="823" spans="2:6" x14ac:dyDescent="0.2">
      <c r="B823" s="48"/>
      <c r="F823" s="48"/>
    </row>
    <row r="824" spans="2:6" x14ac:dyDescent="0.2">
      <c r="B824" s="48"/>
      <c r="F824" s="48"/>
    </row>
    <row r="825" spans="2:6" x14ac:dyDescent="0.2">
      <c r="B825" s="48"/>
      <c r="F825" s="48"/>
    </row>
    <row r="826" spans="2:6" x14ac:dyDescent="0.2">
      <c r="B826" s="48"/>
      <c r="F826" s="48"/>
    </row>
    <row r="827" spans="2:6" x14ac:dyDescent="0.2">
      <c r="B827" s="48"/>
      <c r="F827" s="48"/>
    </row>
    <row r="828" spans="2:6" x14ac:dyDescent="0.2">
      <c r="B828" s="48"/>
      <c r="F828" s="48"/>
    </row>
    <row r="829" spans="2:6" x14ac:dyDescent="0.2">
      <c r="B829" s="48"/>
      <c r="F829" s="48"/>
    </row>
    <row r="830" spans="2:6" x14ac:dyDescent="0.2">
      <c r="B830" s="48"/>
      <c r="F830" s="48"/>
    </row>
    <row r="831" spans="2:6" x14ac:dyDescent="0.2">
      <c r="B831" s="48"/>
      <c r="F831" s="48"/>
    </row>
    <row r="832" spans="2:6" x14ac:dyDescent="0.2">
      <c r="B832" s="48"/>
      <c r="F832" s="48"/>
    </row>
    <row r="833" spans="2:6" x14ac:dyDescent="0.2">
      <c r="B833" s="48"/>
      <c r="F833" s="48"/>
    </row>
    <row r="834" spans="2:6" x14ac:dyDescent="0.2">
      <c r="B834" s="48"/>
      <c r="F834" s="48"/>
    </row>
    <row r="835" spans="2:6" x14ac:dyDescent="0.2">
      <c r="B835" s="48"/>
      <c r="F835" s="48"/>
    </row>
    <row r="836" spans="2:6" x14ac:dyDescent="0.2">
      <c r="B836" s="48"/>
      <c r="F836" s="48"/>
    </row>
    <row r="837" spans="2:6" x14ac:dyDescent="0.2">
      <c r="B837" s="48"/>
      <c r="F837" s="48"/>
    </row>
    <row r="838" spans="2:6" x14ac:dyDescent="0.2">
      <c r="B838" s="48"/>
      <c r="F838" s="48"/>
    </row>
    <row r="839" spans="2:6" x14ac:dyDescent="0.2">
      <c r="B839" s="48"/>
      <c r="F839" s="48"/>
    </row>
    <row r="840" spans="2:6" x14ac:dyDescent="0.2">
      <c r="B840" s="48"/>
      <c r="F840" s="48"/>
    </row>
    <row r="841" spans="2:6" x14ac:dyDescent="0.2">
      <c r="B841" s="48"/>
      <c r="F841" s="48"/>
    </row>
    <row r="842" spans="2:6" x14ac:dyDescent="0.2">
      <c r="B842" s="48"/>
      <c r="F842" s="48"/>
    </row>
    <row r="843" spans="2:6" x14ac:dyDescent="0.2">
      <c r="B843" s="48"/>
      <c r="F843" s="48"/>
    </row>
    <row r="844" spans="2:6" x14ac:dyDescent="0.2">
      <c r="B844" s="48"/>
      <c r="F844" s="48"/>
    </row>
    <row r="845" spans="2:6" x14ac:dyDescent="0.2">
      <c r="B845" s="48"/>
      <c r="F845" s="48"/>
    </row>
    <row r="846" spans="2:6" x14ac:dyDescent="0.2">
      <c r="B846" s="48"/>
      <c r="F846" s="48"/>
    </row>
    <row r="847" spans="2:6" x14ac:dyDescent="0.2">
      <c r="B847" s="48"/>
      <c r="F847" s="48"/>
    </row>
    <row r="848" spans="2:6" x14ac:dyDescent="0.2">
      <c r="B848" s="48"/>
      <c r="F848" s="48"/>
    </row>
    <row r="849" spans="2:6" x14ac:dyDescent="0.2">
      <c r="B849" s="48"/>
      <c r="F849" s="48"/>
    </row>
    <row r="850" spans="2:6" x14ac:dyDescent="0.2">
      <c r="B850" s="48"/>
      <c r="F850" s="48"/>
    </row>
    <row r="851" spans="2:6" x14ac:dyDescent="0.2">
      <c r="B851" s="48"/>
      <c r="F851" s="48"/>
    </row>
    <row r="852" spans="2:6" x14ac:dyDescent="0.2">
      <c r="B852" s="48"/>
      <c r="F852" s="48"/>
    </row>
    <row r="853" spans="2:6" x14ac:dyDescent="0.2">
      <c r="B853" s="48"/>
      <c r="F853" s="48"/>
    </row>
    <row r="854" spans="2:6" x14ac:dyDescent="0.2">
      <c r="B854" s="48"/>
      <c r="F854" s="48"/>
    </row>
    <row r="855" spans="2:6" x14ac:dyDescent="0.2">
      <c r="B855" s="48"/>
      <c r="F855" s="48"/>
    </row>
    <row r="856" spans="2:6" x14ac:dyDescent="0.2">
      <c r="B856" s="48"/>
      <c r="F856" s="48"/>
    </row>
    <row r="857" spans="2:6" x14ac:dyDescent="0.2">
      <c r="B857" s="48"/>
      <c r="F857" s="48"/>
    </row>
    <row r="858" spans="2:6" x14ac:dyDescent="0.2">
      <c r="B858" s="48"/>
      <c r="F858" s="48"/>
    </row>
    <row r="859" spans="2:6" x14ac:dyDescent="0.2">
      <c r="B859" s="48"/>
      <c r="F859" s="48"/>
    </row>
    <row r="860" spans="2:6" x14ac:dyDescent="0.2">
      <c r="B860" s="48"/>
      <c r="F860" s="48"/>
    </row>
    <row r="861" spans="2:6" x14ac:dyDescent="0.2">
      <c r="B861" s="48"/>
      <c r="F861" s="48"/>
    </row>
    <row r="862" spans="2:6" x14ac:dyDescent="0.2">
      <c r="B862" s="48"/>
      <c r="F862" s="48"/>
    </row>
    <row r="863" spans="2:6" x14ac:dyDescent="0.2">
      <c r="B863" s="48"/>
      <c r="F863" s="48"/>
    </row>
    <row r="864" spans="2:6" x14ac:dyDescent="0.2">
      <c r="B864" s="48"/>
      <c r="F864" s="48"/>
    </row>
    <row r="865" spans="2:6" x14ac:dyDescent="0.2">
      <c r="B865" s="48"/>
      <c r="F865" s="48"/>
    </row>
    <row r="866" spans="2:6" x14ac:dyDescent="0.2">
      <c r="B866" s="48"/>
      <c r="F866" s="48"/>
    </row>
    <row r="867" spans="2:6" x14ac:dyDescent="0.2">
      <c r="B867" s="48"/>
      <c r="F867" s="48"/>
    </row>
    <row r="868" spans="2:6" x14ac:dyDescent="0.2">
      <c r="B868" s="48"/>
      <c r="F868" s="48"/>
    </row>
    <row r="869" spans="2:6" x14ac:dyDescent="0.2">
      <c r="B869" s="48"/>
      <c r="F869" s="48"/>
    </row>
    <row r="870" spans="2:6" x14ac:dyDescent="0.2">
      <c r="B870" s="48"/>
      <c r="F870" s="48"/>
    </row>
    <row r="871" spans="2:6" x14ac:dyDescent="0.2">
      <c r="B871" s="48"/>
      <c r="F871" s="48"/>
    </row>
    <row r="872" spans="2:6" x14ac:dyDescent="0.2">
      <c r="B872" s="48"/>
      <c r="F872" s="48"/>
    </row>
    <row r="873" spans="2:6" x14ac:dyDescent="0.2">
      <c r="B873" s="48"/>
      <c r="F873" s="48"/>
    </row>
    <row r="874" spans="2:6" x14ac:dyDescent="0.2">
      <c r="B874" s="48"/>
      <c r="F874" s="48"/>
    </row>
    <row r="875" spans="2:6" x14ac:dyDescent="0.2">
      <c r="B875" s="48"/>
      <c r="F875" s="48"/>
    </row>
    <row r="876" spans="2:6" x14ac:dyDescent="0.2">
      <c r="B876" s="48"/>
      <c r="F876" s="48"/>
    </row>
    <row r="877" spans="2:6" x14ac:dyDescent="0.2">
      <c r="B877" s="48"/>
      <c r="F877" s="48"/>
    </row>
    <row r="878" spans="2:6" x14ac:dyDescent="0.2">
      <c r="B878" s="48"/>
      <c r="F878" s="48"/>
    </row>
    <row r="879" spans="2:6" x14ac:dyDescent="0.2">
      <c r="B879" s="48"/>
      <c r="F879" s="48"/>
    </row>
    <row r="880" spans="2:6" x14ac:dyDescent="0.2">
      <c r="B880" s="48"/>
      <c r="F880" s="48"/>
    </row>
    <row r="881" spans="2:6" x14ac:dyDescent="0.2">
      <c r="B881" s="48"/>
      <c r="F881" s="48"/>
    </row>
    <row r="882" spans="2:6" x14ac:dyDescent="0.2">
      <c r="B882" s="48"/>
      <c r="F882" s="48"/>
    </row>
    <row r="883" spans="2:6" x14ac:dyDescent="0.2">
      <c r="B883" s="48"/>
      <c r="F883" s="48"/>
    </row>
    <row r="884" spans="2:6" x14ac:dyDescent="0.2">
      <c r="B884" s="48"/>
      <c r="F884" s="48"/>
    </row>
    <row r="885" spans="2:6" x14ac:dyDescent="0.2">
      <c r="B885" s="48"/>
      <c r="F885" s="48"/>
    </row>
    <row r="886" spans="2:6" x14ac:dyDescent="0.2">
      <c r="B886" s="48"/>
      <c r="F886" s="48"/>
    </row>
    <row r="887" spans="2:6" x14ac:dyDescent="0.2">
      <c r="B887" s="48"/>
      <c r="F887" s="48"/>
    </row>
    <row r="888" spans="2:6" x14ac:dyDescent="0.2">
      <c r="B888" s="48"/>
      <c r="F888" s="48"/>
    </row>
    <row r="889" spans="2:6" x14ac:dyDescent="0.2">
      <c r="B889" s="48"/>
      <c r="F889" s="48"/>
    </row>
    <row r="890" spans="2:6" x14ac:dyDescent="0.2">
      <c r="B890" s="48"/>
      <c r="F890" s="48"/>
    </row>
    <row r="891" spans="2:6" x14ac:dyDescent="0.2">
      <c r="B891" s="48"/>
      <c r="F891" s="48"/>
    </row>
    <row r="892" spans="2:6" x14ac:dyDescent="0.2">
      <c r="B892" s="48"/>
      <c r="F892" s="48"/>
    </row>
    <row r="893" spans="2:6" x14ac:dyDescent="0.2">
      <c r="B893" s="48"/>
      <c r="F893" s="48"/>
    </row>
    <row r="894" spans="2:6" x14ac:dyDescent="0.2">
      <c r="B894" s="48"/>
      <c r="F894" s="48"/>
    </row>
    <row r="895" spans="2:6" x14ac:dyDescent="0.2">
      <c r="B895" s="48"/>
      <c r="F895" s="48"/>
    </row>
    <row r="896" spans="2:6" x14ac:dyDescent="0.2">
      <c r="B896" s="48"/>
      <c r="F896" s="48"/>
    </row>
    <row r="897" spans="2:6" x14ac:dyDescent="0.2">
      <c r="B897" s="48"/>
      <c r="F897" s="48"/>
    </row>
    <row r="898" spans="2:6" x14ac:dyDescent="0.2">
      <c r="B898" s="48"/>
      <c r="F898" s="48"/>
    </row>
    <row r="899" spans="2:6" x14ac:dyDescent="0.2">
      <c r="B899" s="48"/>
      <c r="F899" s="48"/>
    </row>
    <row r="900" spans="2:6" x14ac:dyDescent="0.2">
      <c r="B900" s="48"/>
      <c r="F900" s="48"/>
    </row>
    <row r="901" spans="2:6" x14ac:dyDescent="0.2">
      <c r="B901" s="48"/>
      <c r="F901" s="48"/>
    </row>
    <row r="902" spans="2:6" x14ac:dyDescent="0.2">
      <c r="B902" s="48"/>
      <c r="F902" s="48"/>
    </row>
    <row r="903" spans="2:6" x14ac:dyDescent="0.2">
      <c r="B903" s="48"/>
      <c r="F903" s="48"/>
    </row>
    <row r="904" spans="2:6" x14ac:dyDescent="0.2">
      <c r="B904" s="48"/>
      <c r="F904" s="48"/>
    </row>
    <row r="905" spans="2:6" x14ac:dyDescent="0.2">
      <c r="B905" s="48"/>
      <c r="F905" s="48"/>
    </row>
    <row r="906" spans="2:6" x14ac:dyDescent="0.2">
      <c r="B906" s="48"/>
      <c r="F906" s="48"/>
    </row>
    <row r="907" spans="2:6" x14ac:dyDescent="0.2">
      <c r="B907" s="48"/>
      <c r="F907" s="48"/>
    </row>
    <row r="908" spans="2:6" x14ac:dyDescent="0.2">
      <c r="B908" s="48"/>
      <c r="F908" s="48"/>
    </row>
    <row r="909" spans="2:6" x14ac:dyDescent="0.2">
      <c r="B909" s="48"/>
      <c r="F909" s="48"/>
    </row>
    <row r="910" spans="2:6" x14ac:dyDescent="0.2">
      <c r="B910" s="48"/>
      <c r="F910" s="48"/>
    </row>
    <row r="911" spans="2:6" x14ac:dyDescent="0.2">
      <c r="B911" s="48"/>
      <c r="F911" s="48"/>
    </row>
    <row r="912" spans="2:6" x14ac:dyDescent="0.2">
      <c r="B912" s="48"/>
      <c r="F912" s="48"/>
    </row>
    <row r="913" spans="2:6" x14ac:dyDescent="0.2">
      <c r="B913" s="48"/>
      <c r="F913" s="48"/>
    </row>
    <row r="914" spans="2:6" x14ac:dyDescent="0.2">
      <c r="B914" s="48"/>
      <c r="F914" s="48"/>
    </row>
    <row r="915" spans="2:6" x14ac:dyDescent="0.2">
      <c r="B915" s="48"/>
      <c r="F915" s="48"/>
    </row>
    <row r="916" spans="2:6" x14ac:dyDescent="0.2">
      <c r="B916" s="48"/>
      <c r="F916" s="48"/>
    </row>
    <row r="917" spans="2:6" x14ac:dyDescent="0.2">
      <c r="B917" s="48"/>
      <c r="F917" s="48"/>
    </row>
    <row r="918" spans="2:6" x14ac:dyDescent="0.2">
      <c r="B918" s="48"/>
      <c r="F918" s="48"/>
    </row>
    <row r="919" spans="2:6" x14ac:dyDescent="0.2">
      <c r="B919" s="48"/>
      <c r="F919" s="48"/>
    </row>
    <row r="920" spans="2:6" x14ac:dyDescent="0.2">
      <c r="B920" s="48"/>
      <c r="F920" s="48"/>
    </row>
    <row r="921" spans="2:6" x14ac:dyDescent="0.2">
      <c r="B921" s="48"/>
      <c r="F921" s="48"/>
    </row>
    <row r="922" spans="2:6" x14ac:dyDescent="0.2">
      <c r="B922" s="48"/>
      <c r="F922" s="48"/>
    </row>
    <row r="923" spans="2:6" x14ac:dyDescent="0.2">
      <c r="B923" s="48"/>
      <c r="F923" s="48"/>
    </row>
    <row r="924" spans="2:6" x14ac:dyDescent="0.2">
      <c r="B924" s="48"/>
      <c r="F924" s="48"/>
    </row>
    <row r="925" spans="2:6" x14ac:dyDescent="0.2">
      <c r="B925" s="48"/>
      <c r="F925" s="48"/>
    </row>
    <row r="926" spans="2:6" x14ac:dyDescent="0.2">
      <c r="B926" s="48"/>
      <c r="F926" s="48"/>
    </row>
    <row r="927" spans="2:6" x14ac:dyDescent="0.2">
      <c r="B927" s="48"/>
      <c r="F927" s="48"/>
    </row>
    <row r="928" spans="2:6" x14ac:dyDescent="0.2">
      <c r="B928" s="48"/>
      <c r="F928" s="48"/>
    </row>
    <row r="929" spans="2:6" x14ac:dyDescent="0.2">
      <c r="B929" s="48"/>
      <c r="F929" s="48"/>
    </row>
    <row r="930" spans="2:6" x14ac:dyDescent="0.2">
      <c r="B930" s="48"/>
      <c r="F930" s="48"/>
    </row>
    <row r="931" spans="2:6" x14ac:dyDescent="0.2">
      <c r="B931" s="48"/>
      <c r="F931" s="48"/>
    </row>
    <row r="932" spans="2:6" x14ac:dyDescent="0.2">
      <c r="B932" s="48"/>
      <c r="F932" s="48"/>
    </row>
    <row r="933" spans="2:6" x14ac:dyDescent="0.2">
      <c r="B933" s="48"/>
      <c r="F933" s="48"/>
    </row>
    <row r="934" spans="2:6" x14ac:dyDescent="0.2">
      <c r="B934" s="48"/>
      <c r="F934" s="48"/>
    </row>
    <row r="935" spans="2:6" x14ac:dyDescent="0.2">
      <c r="B935" s="48"/>
      <c r="F935" s="48"/>
    </row>
    <row r="936" spans="2:6" x14ac:dyDescent="0.2">
      <c r="B936" s="48"/>
      <c r="F936" s="48"/>
    </row>
    <row r="937" spans="2:6" x14ac:dyDescent="0.2">
      <c r="B937" s="48"/>
      <c r="F937" s="48"/>
    </row>
    <row r="938" spans="2:6" x14ac:dyDescent="0.2">
      <c r="B938" s="48"/>
      <c r="F938" s="48"/>
    </row>
    <row r="939" spans="2:6" x14ac:dyDescent="0.2">
      <c r="B939" s="48"/>
      <c r="F939" s="48"/>
    </row>
    <row r="940" spans="2:6" x14ac:dyDescent="0.2">
      <c r="B940" s="48"/>
      <c r="F940" s="48"/>
    </row>
    <row r="941" spans="2:6" x14ac:dyDescent="0.2">
      <c r="B941" s="48"/>
      <c r="F941" s="48"/>
    </row>
    <row r="942" spans="2:6" x14ac:dyDescent="0.2">
      <c r="B942" s="48"/>
      <c r="F942" s="48"/>
    </row>
    <row r="943" spans="2:6" x14ac:dyDescent="0.2">
      <c r="B943" s="48"/>
      <c r="F943" s="48"/>
    </row>
    <row r="944" spans="2:6" x14ac:dyDescent="0.2">
      <c r="B944" s="48"/>
      <c r="F944" s="48"/>
    </row>
    <row r="945" spans="2:6" x14ac:dyDescent="0.2">
      <c r="B945" s="48"/>
      <c r="F945" s="48"/>
    </row>
    <row r="946" spans="2:6" x14ac:dyDescent="0.2">
      <c r="B946" s="48"/>
      <c r="F946" s="48"/>
    </row>
    <row r="947" spans="2:6" x14ac:dyDescent="0.2">
      <c r="B947" s="48"/>
      <c r="F947" s="48"/>
    </row>
    <row r="948" spans="2:6" x14ac:dyDescent="0.2">
      <c r="B948" s="48"/>
      <c r="F948" s="48"/>
    </row>
    <row r="949" spans="2:6" x14ac:dyDescent="0.2">
      <c r="B949" s="48"/>
      <c r="F949" s="48"/>
    </row>
    <row r="950" spans="2:6" x14ac:dyDescent="0.2">
      <c r="B950" s="48"/>
      <c r="F950" s="48"/>
    </row>
    <row r="951" spans="2:6" x14ac:dyDescent="0.2">
      <c r="B951" s="48"/>
      <c r="F951" s="48"/>
    </row>
    <row r="952" spans="2:6" x14ac:dyDescent="0.2">
      <c r="B952" s="48"/>
      <c r="F952" s="48"/>
    </row>
    <row r="953" spans="2:6" x14ac:dyDescent="0.2">
      <c r="B953" s="48"/>
      <c r="F953" s="48"/>
    </row>
    <row r="954" spans="2:6" x14ac:dyDescent="0.2">
      <c r="B954" s="48"/>
      <c r="F954" s="48"/>
    </row>
    <row r="955" spans="2:6" x14ac:dyDescent="0.2">
      <c r="B955" s="48"/>
      <c r="F955" s="48"/>
    </row>
    <row r="956" spans="2:6" x14ac:dyDescent="0.2">
      <c r="B956" s="48"/>
      <c r="F956" s="48"/>
    </row>
    <row r="957" spans="2:6" x14ac:dyDescent="0.2">
      <c r="B957" s="48"/>
      <c r="F957" s="48"/>
    </row>
    <row r="958" spans="2:6" x14ac:dyDescent="0.2">
      <c r="B958" s="48"/>
      <c r="F958" s="48"/>
    </row>
    <row r="959" spans="2:6" x14ac:dyDescent="0.2">
      <c r="B959" s="48"/>
      <c r="F959" s="48"/>
    </row>
    <row r="960" spans="2:6" x14ac:dyDescent="0.2">
      <c r="B960" s="48"/>
      <c r="F960" s="48"/>
    </row>
    <row r="961" spans="2:6" x14ac:dyDescent="0.2">
      <c r="B961" s="48"/>
      <c r="F961" s="48"/>
    </row>
    <row r="962" spans="2:6" x14ac:dyDescent="0.2">
      <c r="B962" s="48"/>
      <c r="F962" s="48"/>
    </row>
    <row r="963" spans="2:6" x14ac:dyDescent="0.2">
      <c r="B963" s="48"/>
      <c r="F963" s="48"/>
    </row>
    <row r="964" spans="2:6" x14ac:dyDescent="0.2">
      <c r="B964" s="48"/>
      <c r="F964" s="48"/>
    </row>
    <row r="965" spans="2:6" x14ac:dyDescent="0.2">
      <c r="B965" s="48"/>
      <c r="F965" s="48"/>
    </row>
    <row r="966" spans="2:6" x14ac:dyDescent="0.2">
      <c r="B966" s="48"/>
      <c r="F966" s="48"/>
    </row>
    <row r="967" spans="2:6" x14ac:dyDescent="0.2">
      <c r="B967" s="48"/>
      <c r="F967" s="48"/>
    </row>
    <row r="968" spans="2:6" x14ac:dyDescent="0.2">
      <c r="B968" s="48"/>
      <c r="F968" s="48"/>
    </row>
    <row r="969" spans="2:6" x14ac:dyDescent="0.2">
      <c r="B969" s="48"/>
      <c r="F969" s="48"/>
    </row>
    <row r="970" spans="2:6" x14ac:dyDescent="0.2">
      <c r="B970" s="48"/>
      <c r="F970" s="48"/>
    </row>
    <row r="971" spans="2:6" x14ac:dyDescent="0.2">
      <c r="B971" s="48"/>
      <c r="F971" s="48"/>
    </row>
    <row r="972" spans="2:6" x14ac:dyDescent="0.2">
      <c r="B972" s="48"/>
      <c r="F972" s="48"/>
    </row>
    <row r="973" spans="2:6" x14ac:dyDescent="0.2">
      <c r="B973" s="48"/>
      <c r="F973" s="48"/>
    </row>
    <row r="974" spans="2:6" x14ac:dyDescent="0.2">
      <c r="B974" s="48"/>
      <c r="F974" s="48"/>
    </row>
    <row r="975" spans="2:6" x14ac:dyDescent="0.2">
      <c r="B975" s="48"/>
      <c r="F975" s="48"/>
    </row>
    <row r="976" spans="2:6" x14ac:dyDescent="0.2">
      <c r="B976" s="48"/>
      <c r="F976" s="48"/>
    </row>
    <row r="977" spans="2:6" x14ac:dyDescent="0.2">
      <c r="B977" s="48"/>
      <c r="F977" s="48"/>
    </row>
    <row r="978" spans="2:6" x14ac:dyDescent="0.2">
      <c r="B978" s="48"/>
      <c r="F978" s="48"/>
    </row>
    <row r="979" spans="2:6" x14ac:dyDescent="0.2">
      <c r="B979" s="48"/>
      <c r="F979" s="48"/>
    </row>
    <row r="980" spans="2:6" x14ac:dyDescent="0.2">
      <c r="B980" s="48"/>
      <c r="F980" s="48"/>
    </row>
    <row r="981" spans="2:6" x14ac:dyDescent="0.2">
      <c r="B981" s="48"/>
      <c r="F981" s="48"/>
    </row>
    <row r="982" spans="2:6" x14ac:dyDescent="0.2">
      <c r="B982" s="48"/>
      <c r="F982" s="48"/>
    </row>
    <row r="983" spans="2:6" x14ac:dyDescent="0.2">
      <c r="B983" s="48"/>
      <c r="F983" s="48"/>
    </row>
    <row r="984" spans="2:6" x14ac:dyDescent="0.2">
      <c r="B984" s="48"/>
      <c r="F984" s="48"/>
    </row>
    <row r="985" spans="2:6" x14ac:dyDescent="0.2">
      <c r="B985" s="48"/>
      <c r="F985" s="48"/>
    </row>
    <row r="986" spans="2:6" x14ac:dyDescent="0.2">
      <c r="B986" s="48"/>
      <c r="F986" s="48"/>
    </row>
    <row r="987" spans="2:6" x14ac:dyDescent="0.2">
      <c r="B987" s="48"/>
      <c r="F987" s="48"/>
    </row>
    <row r="988" spans="2:6" x14ac:dyDescent="0.2">
      <c r="B988" s="48"/>
      <c r="F988" s="48"/>
    </row>
    <row r="989" spans="2:6" x14ac:dyDescent="0.2">
      <c r="B989" s="48"/>
      <c r="F989" s="48"/>
    </row>
    <row r="990" spans="2:6" x14ac:dyDescent="0.2">
      <c r="B990" s="48"/>
      <c r="F990" s="48"/>
    </row>
    <row r="991" spans="2:6" x14ac:dyDescent="0.2">
      <c r="B991" s="48"/>
      <c r="F991" s="48"/>
    </row>
    <row r="992" spans="2:6" x14ac:dyDescent="0.2">
      <c r="B992" s="48"/>
      <c r="F992" s="48"/>
    </row>
    <row r="993" spans="2:6" x14ac:dyDescent="0.2">
      <c r="B993" s="48"/>
      <c r="F993" s="48"/>
    </row>
    <row r="994" spans="2:6" x14ac:dyDescent="0.2">
      <c r="B994" s="48"/>
      <c r="F994" s="48"/>
    </row>
    <row r="995" spans="2:6" x14ac:dyDescent="0.2">
      <c r="B995" s="48"/>
      <c r="F995" s="48"/>
    </row>
    <row r="996" spans="2:6" x14ac:dyDescent="0.2">
      <c r="B996" s="48"/>
      <c r="F996" s="48"/>
    </row>
    <row r="997" spans="2:6" x14ac:dyDescent="0.2">
      <c r="B997" s="48"/>
      <c r="F997" s="48"/>
    </row>
    <row r="998" spans="2:6" x14ac:dyDescent="0.2">
      <c r="B998" s="48"/>
      <c r="F998" s="48"/>
    </row>
    <row r="999" spans="2:6" x14ac:dyDescent="0.2">
      <c r="B999" s="48"/>
      <c r="F999" s="48"/>
    </row>
    <row r="1000" spans="2:6" x14ac:dyDescent="0.2">
      <c r="B1000" s="48"/>
      <c r="F1000" s="48"/>
    </row>
    <row r="1001" spans="2:6" x14ac:dyDescent="0.2">
      <c r="B1001" s="48"/>
      <c r="F1001" s="48"/>
    </row>
    <row r="1002" spans="2:6" x14ac:dyDescent="0.2">
      <c r="B1002" s="48"/>
      <c r="F1002" s="48"/>
    </row>
    <row r="1003" spans="2:6" x14ac:dyDescent="0.2">
      <c r="B1003" s="48"/>
      <c r="F1003" s="48"/>
    </row>
    <row r="1004" spans="2:6" x14ac:dyDescent="0.2">
      <c r="B1004" s="48"/>
      <c r="F1004" s="48"/>
    </row>
    <row r="1005" spans="2:6" x14ac:dyDescent="0.2">
      <c r="B1005" s="48"/>
      <c r="F1005" s="48"/>
    </row>
    <row r="1006" spans="2:6" x14ac:dyDescent="0.2">
      <c r="B1006" s="48"/>
      <c r="F1006" s="48"/>
    </row>
    <row r="1007" spans="2:6" x14ac:dyDescent="0.2">
      <c r="B1007" s="48"/>
      <c r="F1007" s="48"/>
    </row>
    <row r="1008" spans="2:6" x14ac:dyDescent="0.2">
      <c r="B1008" s="48"/>
      <c r="F1008" s="48"/>
    </row>
    <row r="1009" spans="2:6" x14ac:dyDescent="0.2">
      <c r="B1009" s="48"/>
      <c r="F1009" s="48"/>
    </row>
    <row r="1010" spans="2:6" x14ac:dyDescent="0.2">
      <c r="B1010" s="48"/>
      <c r="F1010" s="48"/>
    </row>
    <row r="1011" spans="2:6" x14ac:dyDescent="0.2">
      <c r="B1011" s="48"/>
      <c r="F1011" s="48"/>
    </row>
    <row r="1012" spans="2:6" x14ac:dyDescent="0.2">
      <c r="B1012" s="48"/>
      <c r="F1012" s="48"/>
    </row>
    <row r="1013" spans="2:6" x14ac:dyDescent="0.2">
      <c r="B1013" s="48"/>
      <c r="F1013" s="48"/>
    </row>
    <row r="1014" spans="2:6" x14ac:dyDescent="0.2">
      <c r="B1014" s="48"/>
      <c r="F1014" s="48"/>
    </row>
    <row r="1015" spans="2:6" x14ac:dyDescent="0.2">
      <c r="B1015" s="48"/>
      <c r="F1015" s="48"/>
    </row>
    <row r="1016" spans="2:6" x14ac:dyDescent="0.2">
      <c r="B1016" s="48"/>
      <c r="F1016" s="48"/>
    </row>
    <row r="1017" spans="2:6" x14ac:dyDescent="0.2">
      <c r="B1017" s="48"/>
      <c r="F1017" s="48"/>
    </row>
    <row r="1018" spans="2:6" x14ac:dyDescent="0.2">
      <c r="B1018" s="48"/>
      <c r="F1018" s="48"/>
    </row>
    <row r="1019" spans="2:6" x14ac:dyDescent="0.2">
      <c r="B1019" s="48"/>
      <c r="F1019" s="48"/>
    </row>
    <row r="1020" spans="2:6" x14ac:dyDescent="0.2">
      <c r="B1020" s="48"/>
      <c r="F1020" s="48"/>
    </row>
    <row r="1021" spans="2:6" x14ac:dyDescent="0.2">
      <c r="B1021" s="48"/>
      <c r="F1021" s="48"/>
    </row>
    <row r="1022" spans="2:6" x14ac:dyDescent="0.2">
      <c r="B1022" s="48"/>
      <c r="F1022" s="48"/>
    </row>
    <row r="1023" spans="2:6" x14ac:dyDescent="0.2">
      <c r="B1023" s="48"/>
      <c r="F1023" s="48"/>
    </row>
    <row r="1024" spans="2:6" x14ac:dyDescent="0.2">
      <c r="B1024" s="48"/>
      <c r="F1024" s="48"/>
    </row>
    <row r="1025" spans="2:6" x14ac:dyDescent="0.2">
      <c r="B1025" s="48"/>
      <c r="F1025" s="48"/>
    </row>
    <row r="1026" spans="2:6" x14ac:dyDescent="0.2">
      <c r="B1026" s="48"/>
      <c r="F1026" s="48"/>
    </row>
    <row r="1027" spans="2:6" x14ac:dyDescent="0.2">
      <c r="B1027" s="48"/>
      <c r="F1027" s="48"/>
    </row>
    <row r="1028" spans="2:6" x14ac:dyDescent="0.2">
      <c r="B1028" s="48"/>
      <c r="F1028" s="48"/>
    </row>
    <row r="1029" spans="2:6" x14ac:dyDescent="0.2">
      <c r="B1029" s="48"/>
      <c r="F1029" s="48"/>
    </row>
    <row r="1030" spans="2:6" x14ac:dyDescent="0.2">
      <c r="B1030" s="48"/>
      <c r="F1030" s="48"/>
    </row>
    <row r="1031" spans="2:6" x14ac:dyDescent="0.2">
      <c r="B1031" s="48"/>
      <c r="F1031" s="48"/>
    </row>
    <row r="1032" spans="2:6" x14ac:dyDescent="0.2">
      <c r="B1032" s="48"/>
      <c r="F1032" s="48"/>
    </row>
    <row r="1033" spans="2:6" x14ac:dyDescent="0.2">
      <c r="B1033" s="48"/>
      <c r="F1033" s="48"/>
    </row>
    <row r="1034" spans="2:6" x14ac:dyDescent="0.2">
      <c r="B1034" s="48"/>
      <c r="F1034" s="48"/>
    </row>
    <row r="1035" spans="2:6" x14ac:dyDescent="0.2">
      <c r="B1035" s="48"/>
      <c r="F1035" s="48"/>
    </row>
    <row r="1036" spans="2:6" x14ac:dyDescent="0.2">
      <c r="B1036" s="48"/>
      <c r="F1036" s="48"/>
    </row>
    <row r="1037" spans="2:6" x14ac:dyDescent="0.2">
      <c r="B1037" s="48"/>
      <c r="F1037" s="48"/>
    </row>
    <row r="1038" spans="2:6" x14ac:dyDescent="0.2">
      <c r="B1038" s="48"/>
      <c r="F1038" s="48"/>
    </row>
    <row r="1039" spans="2:6" x14ac:dyDescent="0.2">
      <c r="B1039" s="48"/>
      <c r="F1039" s="48"/>
    </row>
    <row r="1040" spans="2:6" x14ac:dyDescent="0.2">
      <c r="B1040" s="48"/>
      <c r="F1040" s="48"/>
    </row>
    <row r="1041" spans="2:6" x14ac:dyDescent="0.2">
      <c r="B1041" s="48"/>
      <c r="F1041" s="48"/>
    </row>
    <row r="1042" spans="2:6" x14ac:dyDescent="0.2">
      <c r="B1042" s="48"/>
      <c r="F1042" s="48"/>
    </row>
    <row r="1043" spans="2:6" x14ac:dyDescent="0.2">
      <c r="B1043" s="48"/>
      <c r="F1043" s="48"/>
    </row>
    <row r="1044" spans="2:6" x14ac:dyDescent="0.2">
      <c r="B1044" s="48"/>
      <c r="F1044" s="48"/>
    </row>
    <row r="1045" spans="2:6" x14ac:dyDescent="0.2">
      <c r="B1045" s="48"/>
      <c r="F1045" s="48"/>
    </row>
    <row r="1046" spans="2:6" x14ac:dyDescent="0.2">
      <c r="B1046" s="48"/>
      <c r="F1046" s="48"/>
    </row>
    <row r="1047" spans="2:6" x14ac:dyDescent="0.2">
      <c r="B1047" s="48"/>
      <c r="F1047" s="48"/>
    </row>
    <row r="1048" spans="2:6" x14ac:dyDescent="0.2">
      <c r="B1048" s="48"/>
      <c r="F1048" s="48"/>
    </row>
    <row r="1049" spans="2:6" x14ac:dyDescent="0.2">
      <c r="B1049" s="48"/>
      <c r="F1049" s="48"/>
    </row>
    <row r="1050" spans="2:6" x14ac:dyDescent="0.2">
      <c r="B1050" s="48"/>
      <c r="F1050" s="48"/>
    </row>
    <row r="1051" spans="2:6" x14ac:dyDescent="0.2">
      <c r="B1051" s="48"/>
      <c r="F1051" s="48"/>
    </row>
    <row r="1052" spans="2:6" x14ac:dyDescent="0.2">
      <c r="B1052" s="48"/>
      <c r="F1052" s="48"/>
    </row>
    <row r="1053" spans="2:6" x14ac:dyDescent="0.2">
      <c r="B1053" s="48"/>
      <c r="F1053" s="48"/>
    </row>
    <row r="1054" spans="2:6" x14ac:dyDescent="0.2">
      <c r="B1054" s="48"/>
      <c r="F1054" s="48"/>
    </row>
    <row r="1055" spans="2:6" x14ac:dyDescent="0.2">
      <c r="B1055" s="48"/>
      <c r="F1055" s="48"/>
    </row>
    <row r="1056" spans="2:6" x14ac:dyDescent="0.2">
      <c r="B1056" s="48"/>
      <c r="F1056" s="48"/>
    </row>
    <row r="1057" spans="2:6" x14ac:dyDescent="0.2">
      <c r="B1057" s="48"/>
      <c r="F1057" s="48"/>
    </row>
    <row r="1058" spans="2:6" x14ac:dyDescent="0.2">
      <c r="B1058" s="48"/>
      <c r="F1058" s="48"/>
    </row>
    <row r="1059" spans="2:6" x14ac:dyDescent="0.2">
      <c r="B1059" s="48"/>
      <c r="F1059" s="48"/>
    </row>
    <row r="1060" spans="2:6" x14ac:dyDescent="0.2">
      <c r="B1060" s="48"/>
      <c r="F1060" s="48"/>
    </row>
    <row r="1061" spans="2:6" x14ac:dyDescent="0.2">
      <c r="B1061" s="48"/>
      <c r="F1061" s="48"/>
    </row>
    <row r="1062" spans="2:6" x14ac:dyDescent="0.2">
      <c r="B1062" s="48"/>
      <c r="F1062" s="48"/>
    </row>
    <row r="1063" spans="2:6" x14ac:dyDescent="0.2">
      <c r="B1063" s="48"/>
      <c r="F1063" s="48"/>
    </row>
    <row r="1064" spans="2:6" x14ac:dyDescent="0.2">
      <c r="B1064" s="48"/>
      <c r="F1064" s="48"/>
    </row>
    <row r="1065" spans="2:6" x14ac:dyDescent="0.2">
      <c r="B1065" s="48"/>
      <c r="F1065" s="48"/>
    </row>
    <row r="1066" spans="2:6" x14ac:dyDescent="0.2">
      <c r="B1066" s="48"/>
      <c r="F1066" s="48"/>
    </row>
    <row r="1067" spans="2:6" x14ac:dyDescent="0.2">
      <c r="B1067" s="48"/>
      <c r="F1067" s="48"/>
    </row>
    <row r="1068" spans="2:6" x14ac:dyDescent="0.2">
      <c r="B1068" s="48"/>
      <c r="F1068" s="48"/>
    </row>
    <row r="1069" spans="2:6" x14ac:dyDescent="0.2">
      <c r="B1069" s="48"/>
      <c r="F1069" s="48"/>
    </row>
    <row r="1070" spans="2:6" x14ac:dyDescent="0.2">
      <c r="B1070" s="48"/>
      <c r="F1070" s="48"/>
    </row>
    <row r="1071" spans="2:6" x14ac:dyDescent="0.2">
      <c r="B1071" s="48"/>
      <c r="F1071" s="48"/>
    </row>
    <row r="1072" spans="2:6" x14ac:dyDescent="0.2">
      <c r="B1072" s="48"/>
      <c r="F1072" s="48"/>
    </row>
    <row r="1073" spans="2:6" x14ac:dyDescent="0.2">
      <c r="B1073" s="48"/>
      <c r="F1073" s="48"/>
    </row>
    <row r="1074" spans="2:6" x14ac:dyDescent="0.2">
      <c r="B1074" s="48"/>
      <c r="F1074" s="48"/>
    </row>
    <row r="1075" spans="2:6" x14ac:dyDescent="0.2">
      <c r="B1075" s="48"/>
      <c r="F1075" s="48"/>
    </row>
    <row r="1076" spans="2:6" x14ac:dyDescent="0.2">
      <c r="B1076" s="48"/>
      <c r="F1076" s="48"/>
    </row>
    <row r="1077" spans="2:6" x14ac:dyDescent="0.2">
      <c r="B1077" s="48"/>
      <c r="F1077" s="48"/>
    </row>
    <row r="1078" spans="2:6" x14ac:dyDescent="0.2">
      <c r="B1078" s="48"/>
      <c r="F1078" s="48"/>
    </row>
    <row r="1079" spans="2:6" x14ac:dyDescent="0.2">
      <c r="B1079" s="48"/>
      <c r="F1079" s="48"/>
    </row>
    <row r="1080" spans="2:6" x14ac:dyDescent="0.2">
      <c r="B1080" s="48"/>
      <c r="F1080" s="48"/>
    </row>
    <row r="1081" spans="2:6" x14ac:dyDescent="0.2">
      <c r="B1081" s="48"/>
      <c r="F1081" s="48"/>
    </row>
    <row r="1082" spans="2:6" x14ac:dyDescent="0.2">
      <c r="B1082" s="48"/>
      <c r="F1082" s="48"/>
    </row>
    <row r="1083" spans="2:6" x14ac:dyDescent="0.2">
      <c r="B1083" s="48"/>
      <c r="F1083" s="48"/>
    </row>
    <row r="1084" spans="2:6" x14ac:dyDescent="0.2">
      <c r="B1084" s="48"/>
      <c r="F1084" s="48"/>
    </row>
    <row r="1085" spans="2:6" x14ac:dyDescent="0.2">
      <c r="B1085" s="48"/>
      <c r="F1085" s="48"/>
    </row>
    <row r="1086" spans="2:6" x14ac:dyDescent="0.2">
      <c r="B1086" s="48"/>
      <c r="F1086" s="48"/>
    </row>
    <row r="1087" spans="2:6" x14ac:dyDescent="0.2">
      <c r="B1087" s="48"/>
      <c r="F1087" s="48"/>
    </row>
    <row r="1088" spans="2:6" x14ac:dyDescent="0.2">
      <c r="B1088" s="48"/>
      <c r="F1088" s="48"/>
    </row>
    <row r="1089" spans="2:6" x14ac:dyDescent="0.2">
      <c r="B1089" s="48"/>
      <c r="F1089" s="48"/>
    </row>
    <row r="1090" spans="2:6" x14ac:dyDescent="0.2">
      <c r="B1090" s="48"/>
      <c r="F1090" s="48"/>
    </row>
    <row r="1091" spans="2:6" x14ac:dyDescent="0.2">
      <c r="B1091" s="48"/>
      <c r="F1091" s="48"/>
    </row>
    <row r="1092" spans="2:6" x14ac:dyDescent="0.2">
      <c r="B1092" s="48"/>
      <c r="F1092" s="48"/>
    </row>
    <row r="1093" spans="2:6" x14ac:dyDescent="0.2">
      <c r="B1093" s="48"/>
      <c r="F1093" s="48"/>
    </row>
    <row r="1094" spans="2:6" x14ac:dyDescent="0.2">
      <c r="B1094" s="48"/>
      <c r="F1094" s="48"/>
    </row>
    <row r="1095" spans="2:6" x14ac:dyDescent="0.2">
      <c r="B1095" s="48"/>
      <c r="F1095" s="48"/>
    </row>
    <row r="1096" spans="2:6" x14ac:dyDescent="0.2">
      <c r="B1096" s="48"/>
      <c r="F1096" s="48"/>
    </row>
    <row r="1097" spans="2:6" x14ac:dyDescent="0.2">
      <c r="B1097" s="48"/>
      <c r="F1097" s="48"/>
    </row>
    <row r="1098" spans="2:6" x14ac:dyDescent="0.2">
      <c r="B1098" s="48"/>
      <c r="F1098" s="48"/>
    </row>
    <row r="1099" spans="2:6" x14ac:dyDescent="0.2">
      <c r="B1099" s="48"/>
      <c r="F1099" s="48"/>
    </row>
    <row r="1100" spans="2:6" x14ac:dyDescent="0.2">
      <c r="B1100" s="48"/>
      <c r="F1100" s="48"/>
    </row>
    <row r="1101" spans="2:6" x14ac:dyDescent="0.2">
      <c r="B1101" s="48"/>
      <c r="F1101" s="48"/>
    </row>
    <row r="1102" spans="2:6" x14ac:dyDescent="0.2">
      <c r="B1102" s="48"/>
      <c r="F1102" s="48"/>
    </row>
    <row r="1103" spans="2:6" x14ac:dyDescent="0.2">
      <c r="B1103" s="48"/>
      <c r="F1103" s="48"/>
    </row>
    <row r="1104" spans="2:6" x14ac:dyDescent="0.2">
      <c r="B1104" s="48"/>
      <c r="F1104" s="48"/>
    </row>
    <row r="1105" spans="2:6" x14ac:dyDescent="0.2">
      <c r="B1105" s="48"/>
      <c r="F1105" s="48"/>
    </row>
    <row r="1106" spans="2:6" x14ac:dyDescent="0.2">
      <c r="B1106" s="48"/>
      <c r="F1106" s="48"/>
    </row>
    <row r="1107" spans="2:6" x14ac:dyDescent="0.2">
      <c r="B1107" s="48"/>
      <c r="F1107" s="48"/>
    </row>
    <row r="1108" spans="2:6" x14ac:dyDescent="0.2">
      <c r="B1108" s="48"/>
      <c r="F1108" s="48"/>
    </row>
    <row r="1109" spans="2:6" x14ac:dyDescent="0.2">
      <c r="B1109" s="48"/>
      <c r="F1109" s="48"/>
    </row>
    <row r="1110" spans="2:6" x14ac:dyDescent="0.2">
      <c r="B1110" s="48"/>
      <c r="F1110" s="48"/>
    </row>
    <row r="1111" spans="2:6" x14ac:dyDescent="0.2">
      <c r="B1111" s="48"/>
      <c r="F1111" s="48"/>
    </row>
    <row r="1112" spans="2:6" x14ac:dyDescent="0.2">
      <c r="B1112" s="48"/>
      <c r="F1112" s="48"/>
    </row>
    <row r="1113" spans="2:6" x14ac:dyDescent="0.2">
      <c r="B1113" s="48"/>
      <c r="F1113" s="48"/>
    </row>
    <row r="1114" spans="2:6" x14ac:dyDescent="0.2">
      <c r="B1114" s="48"/>
      <c r="F1114" s="48"/>
    </row>
    <row r="1115" spans="2:6" x14ac:dyDescent="0.2">
      <c r="B1115" s="48"/>
      <c r="F1115" s="48"/>
    </row>
    <row r="1116" spans="2:6" x14ac:dyDescent="0.2">
      <c r="B1116" s="48"/>
      <c r="F1116" s="48"/>
    </row>
    <row r="1117" spans="2:6" x14ac:dyDescent="0.2">
      <c r="B1117" s="48"/>
      <c r="F1117" s="48"/>
    </row>
    <row r="1118" spans="2:6" x14ac:dyDescent="0.2">
      <c r="B1118" s="48"/>
      <c r="F1118" s="48"/>
    </row>
    <row r="1119" spans="2:6" x14ac:dyDescent="0.2">
      <c r="B1119" s="48"/>
      <c r="F1119" s="48"/>
    </row>
    <row r="1120" spans="2:6" x14ac:dyDescent="0.2">
      <c r="B1120" s="48"/>
      <c r="F1120" s="48"/>
    </row>
    <row r="1121" spans="2:6" x14ac:dyDescent="0.2">
      <c r="B1121" s="48"/>
      <c r="F1121" s="48"/>
    </row>
    <row r="1122" spans="2:6" x14ac:dyDescent="0.2">
      <c r="B1122" s="48"/>
      <c r="F1122" s="48"/>
    </row>
    <row r="1123" spans="2:6" x14ac:dyDescent="0.2">
      <c r="B1123" s="48"/>
      <c r="F1123" s="48"/>
    </row>
    <row r="1124" spans="2:6" x14ac:dyDescent="0.2">
      <c r="B1124" s="48"/>
      <c r="F1124" s="48"/>
    </row>
  </sheetData>
  <phoneticPr fontId="8" type="noConversion"/>
  <hyperlinks>
    <hyperlink ref="P127" r:id="rId1" display="http://www.konkoly.hu/cgi-bin/IBVS?102" xr:uid="{00000000-0004-0000-0100-000000000000}"/>
    <hyperlink ref="P133" r:id="rId2" display="http://www.bav-astro.de/sfs/BAVM_link.php?BAVMnr=23" xr:uid="{00000000-0004-0000-0100-000001000000}"/>
    <hyperlink ref="P25" r:id="rId3" display="http://www.bav-astro.de/sfs/BAVM_link.php?BAVMnr=28" xr:uid="{00000000-0004-0000-0100-000002000000}"/>
    <hyperlink ref="P26" r:id="rId4" display="http://www.konkoly.hu/cgi-bin/IBVS?1502" xr:uid="{00000000-0004-0000-0100-000003000000}"/>
    <hyperlink ref="P27" r:id="rId5" display="http://www.konkoly.hu/cgi-bin/IBVS?2415" xr:uid="{00000000-0004-0000-0100-000004000000}"/>
    <hyperlink ref="P29" r:id="rId6" display="http://www.konkoly.hu/cgi-bin/IBVS?2415" xr:uid="{00000000-0004-0000-0100-000005000000}"/>
    <hyperlink ref="P30" r:id="rId7" display="http://www.konkoly.hu/cgi-bin/IBVS?2415" xr:uid="{00000000-0004-0000-0100-000006000000}"/>
    <hyperlink ref="P37" r:id="rId8" display="http://www.konkoly.hu/cgi-bin/IBVS?5745" xr:uid="{00000000-0004-0000-0100-000007000000}"/>
    <hyperlink ref="P38" r:id="rId9" display="http://www.konkoly.hu/cgi-bin/IBVS?4597" xr:uid="{00000000-0004-0000-0100-000008000000}"/>
    <hyperlink ref="P40" r:id="rId10" display="http://www.konkoly.hu/cgi-bin/IBVS?5067" xr:uid="{00000000-0004-0000-0100-000009000000}"/>
    <hyperlink ref="P172" r:id="rId11" display="http://vsolj.cetus-net.org/no44.pdf" xr:uid="{00000000-0004-0000-0100-00000A000000}"/>
    <hyperlink ref="P173" r:id="rId12" display="http://vsolj.cetus-net.org/no44.pdf" xr:uid="{00000000-0004-0000-0100-00000B000000}"/>
    <hyperlink ref="P41" r:id="rId13" display="http://www.aavso.org/sites/default/files/jaavso/v36n2/171.pdf" xr:uid="{00000000-0004-0000-0100-00000C000000}"/>
    <hyperlink ref="P42" r:id="rId14" display="http://www.aavso.org/sites/default/files/jaavso/v36n2/186.pdf" xr:uid="{00000000-0004-0000-0100-00000D000000}"/>
    <hyperlink ref="P43" r:id="rId15" display="http://www.aavso.org/sites/default/files/jaavso/v36n2/186.pdf" xr:uid="{00000000-0004-0000-0100-00000E000000}"/>
    <hyperlink ref="P44" r:id="rId16" display="http://www.aavso.org/sites/default/files/jaavso/v37n1/44.pdf" xr:uid="{00000000-0004-0000-0100-00000F000000}"/>
    <hyperlink ref="P45" r:id="rId17" display="http://www.aavso.org/sites/default/files/jaavso/v37n1/44.pdf" xr:uid="{00000000-0004-0000-0100-000010000000}"/>
    <hyperlink ref="P49" r:id="rId18" display="http://www.konkoly.hu/cgi-bin/IBVS?5960" xr:uid="{00000000-0004-0000-0100-000011000000}"/>
    <hyperlink ref="P176" r:id="rId19" display="http://www.konkoly.hu/cgi-bin/IBVS?5992" xr:uid="{00000000-0004-0000-0100-000012000000}"/>
    <hyperlink ref="P51" r:id="rId20" display="http://www.konkoly.hu/cgi-bin/IBVS?6029" xr:uid="{00000000-0004-0000-0100-000013000000}"/>
    <hyperlink ref="P52" r:id="rId21" display="http://www.konkoly.hu/cgi-bin/IBVS?6029" xr:uid="{00000000-0004-0000-0100-000014000000}"/>
    <hyperlink ref="P53" r:id="rId22" display="http://www.konkoly.hu/cgi-bin/IBVS?6042" xr:uid="{00000000-0004-0000-0100-000015000000}"/>
    <hyperlink ref="P54" r:id="rId23" display="http://www.konkoly.hu/cgi-bin/IBVS?6042" xr:uid="{00000000-0004-0000-0100-000016000000}"/>
    <hyperlink ref="P177" r:id="rId24" display="http://var.astro.cz/oejv/issues/oejv0160.pdf" xr:uid="{00000000-0004-0000-0100-000017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Active</vt:lpstr>
      <vt:lpstr>Graphs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2023-12-31T04:01:25Z</dcterms:modified>
</cp:coreProperties>
</file>