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8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<sst xmlns="http://schemas.openxmlformats.org/spreadsheetml/2006/main" count="134" uniqueCount="78">
  <si>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</si>
  <si>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</si>
  <si>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</si>
  <si>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</si>
  <si>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</si>
  <si>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</si>
  <si>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</si>
  <si>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</si>
  <si>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</si>
  <si>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</si>
  <si>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</si>
  <si>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</si>
  <si>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</si>
  <si>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</si>
  <si>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</si>
  <si>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</si>
  <si>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</si>
  <si>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</si>
  <si>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</si>
  <si>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</si>
  <si>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</si>
  <si>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</si>
  <si>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</si>
  <si>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</si>
  <si>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</si>
  <si>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</si>
  <si>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</si>
  <si>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</si>
  <si>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</si>
  <si>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</si>
  <si>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</si>
  <si>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</si>
  <si>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</si>
  <si>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</si>
  <si>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</si>
  <si>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</si>
  <si>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</si>
  <si>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</si>
  <si>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</si>
  <si>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</si>
  <si>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</si>
  <si>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</si>
  <si>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</si>
  <si>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</si>
  <si>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</si>
  <si>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</si>
  <si>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</si>
  <si>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</si>
  <si>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</si>
  <si>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V0394 Mon</t>
  </si>
  <si>
    <t>EA</t>
  </si>
  <si>
    <t>GCVS 4</t>
  </si>
  <si>
    <t>V0394 Mon / GSC 33706.328</t>
  </si>
  <si>
    <t>2429731.275 </t>
  </si>
  <si>
    <t> 11.04.1940 18:36 </t>
  </si>
  <si>
    <t> 0.004 </t>
  </si>
  <si>
    <t> A.A.Wachmann </t>
  </si>
  <si>
    <t> AHSB 7.3.166 </t>
  </si>
  <si>
    <t>2430021.295 </t>
  </si>
  <si>
    <t> 26.01.1941 19:04 </t>
  </si>
  <si>
    <t> -0.002 </t>
  </si>
  <si>
    <t>2430085.275 </t>
  </si>
  <si>
    <t> 31.03.1941 18:36 </t>
  </si>
  <si>
    <t> 0.002 </t>
  </si>
  <si>
    <t>2431117.425 </t>
  </si>
  <si>
    <t> 27.01.1944 22:12 </t>
  </si>
  <si>
    <t>2432260.450 </t>
  </si>
  <si>
    <t> 15.03.1947 22:48 </t>
  </si>
  <si>
    <t> -0.015 </t>
  </si>
  <si>
    <t>2433706.360 </t>
  </si>
  <si>
    <t> 28.02.1951 20:38 </t>
  </si>
  <si>
    <t> 0.032 </t>
  </si>
  <si>
    <t>2435186.302 </t>
  </si>
  <si>
    <t> 19.03.1955 19:14 </t>
  </si>
  <si>
    <t> -0.009 </t>
  </si>
  <si>
    <t>2435399.570 </t>
  </si>
  <si>
    <t> 19.10.1955 01:40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</si>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</sst>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V394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375"/>
          <c:w val="0.91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4550691"/>
        <c:axId val="21194172"/>
      </c:scatterChart>
      <c:val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crossBetween val="midCat"/>
        <c:dispUnits/>
      </c:valAx>
      <c:valAx>
        <c:axId val="2119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175"/>
          <c:w val="0.724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591050" y="0"/>
        <a:ext cx="63341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52</v>
      </c>
      <c r="F1" s="50" t="s">
        <v>49</v>
      </c>
      <c r="G1" s="32">
        <v>6.36491</v>
      </c>
      <c r="H1" s="33">
        <v>-3.5218</v>
      </c>
      <c r="I1" s="34">
        <v>33706.328</v>
      </c>
      <c r="J1" s="34">
        <v>4.2650821</v>
      </c>
      <c r="K1" s="31" t="s">
        <v>50</v>
      </c>
      <c r="L1" s="33"/>
      <c r="M1" s="34">
        <v>33706.328</v>
      </c>
      <c r="N1" s="34">
        <v>4.2650821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33706.328</v>
      </c>
      <c r="D4" s="28">
        <v>4.2650821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33706.328</v>
      </c>
      <c r="D7" s="29" t="s">
        <v>51</v>
      </c>
    </row>
    <row r="8" spans="1:4" ht="12.75">
      <c r="A8" t="s">
        <v>3</v>
      </c>
      <c r="C8" s="8">
        <v>4.2650821</v>
      </c>
      <c r="D8" s="29" t="s">
        <v>51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0.0025569671606696666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2.203724785417712E-06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35399.569025545905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4.265084303724786</v>
      </c>
      <c r="E16" s="14" t="s">
        <v>30</v>
      </c>
      <c r="F16" s="36">
        <f ca="1">NOW()+15018.5+$C$5/24</f>
        <v>59903.72234537037</v>
      </c>
    </row>
    <row r="17" spans="1:6" ht="13.5" thickBot="1">
      <c r="A17" s="14" t="s">
        <v>27</v>
      </c>
      <c r="B17" s="10"/>
      <c r="C17" s="10">
        <f>COUNT(C21:C2191)</f>
        <v>9</v>
      </c>
      <c r="E17" s="14" t="s">
        <v>35</v>
      </c>
      <c r="F17" s="15">
        <f>ROUND(2*(F16-$C$7)/$C$8,0)/2+F15</f>
        <v>6143.5</v>
      </c>
    </row>
    <row r="18" spans="1:6" ht="14.25" thickBot="1" thickTop="1">
      <c r="A18" s="16" t="s">
        <v>5</v>
      </c>
      <c r="B18" s="10"/>
      <c r="C18" s="19">
        <f>+C15</f>
        <v>35399.569025545905</v>
      </c>
      <c r="D18" s="20">
        <f>+C16</f>
        <v>4.265084303724786</v>
      </c>
      <c r="E18" s="14" t="s">
        <v>36</v>
      </c>
      <c r="F18" s="23">
        <f>ROUND(2*(F16-$C$15)/$C$16,0)/2+F15</f>
        <v>5746.5</v>
      </c>
    </row>
    <row r="19" spans="5:6" ht="13.5" thickTop="1">
      <c r="E19" s="14" t="s">
        <v>31</v>
      </c>
      <c r="F19" s="18">
        <f>+$C$15+$C$16*F18-15018.5-$C$5/24</f>
        <v>44890.77181023372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1" t="s">
        <v>57</v>
      </c>
      <c r="B21" s="53" t="s">
        <v>77</v>
      </c>
      <c r="C21" s="52">
        <v>29731.275</v>
      </c>
      <c r="D21" s="8"/>
      <c r="E21">
        <f aca="true" t="shared" si="0" ref="E21:E29">+(C21-C$7)/C$8</f>
        <v>-931.9991753499892</v>
      </c>
      <c r="F21">
        <f aca="true" t="shared" si="1" ref="F21:F29">ROUND(2*E21,0)/2</f>
        <v>-932</v>
      </c>
      <c r="G21">
        <f aca="true" t="shared" si="2" ref="G21:G29">+C21-(C$7+F21*C$8)</f>
        <v>0.0035171999988961034</v>
      </c>
      <c r="H21">
        <f aca="true" t="shared" si="3" ref="H21:H29">+G21</f>
        <v>0.0035171999988961034</v>
      </c>
      <c r="O21">
        <f aca="true" t="shared" si="4" ref="O21:O29">+C$11+C$12*$F21</f>
        <v>0.0005030956606603592</v>
      </c>
      <c r="Q21" s="2">
        <f aca="true" t="shared" si="5" ref="Q21:Q29">+C21-15018.5</f>
        <v>14712.775000000001</v>
      </c>
    </row>
    <row r="22" spans="1:17" ht="12.75">
      <c r="A22" s="51" t="s">
        <v>57</v>
      </c>
      <c r="B22" s="53" t="s">
        <v>77</v>
      </c>
      <c r="C22" s="52">
        <v>30021.295</v>
      </c>
      <c r="D22" s="8"/>
      <c r="E22">
        <f t="shared" si="0"/>
        <v>-864.0004843048632</v>
      </c>
      <c r="F22">
        <f t="shared" si="1"/>
        <v>-864</v>
      </c>
      <c r="G22">
        <f t="shared" si="2"/>
        <v>-0.002065600005153101</v>
      </c>
      <c r="H22">
        <f t="shared" si="3"/>
        <v>-0.002065600005153101</v>
      </c>
      <c r="O22">
        <f t="shared" si="4"/>
        <v>0.0006529489460687635</v>
      </c>
      <c r="Q22" s="2">
        <f t="shared" si="5"/>
        <v>15002.794999999998</v>
      </c>
    </row>
    <row r="23" spans="1:17" ht="12.75">
      <c r="A23" s="51" t="s">
        <v>57</v>
      </c>
      <c r="B23" s="53" t="s">
        <v>77</v>
      </c>
      <c r="C23" s="52">
        <v>30085.275</v>
      </c>
      <c r="D23" s="8"/>
      <c r="E23">
        <f t="shared" si="0"/>
        <v>-848.9996007345321</v>
      </c>
      <c r="F23">
        <f t="shared" si="1"/>
        <v>-849</v>
      </c>
      <c r="G23">
        <f t="shared" si="2"/>
        <v>0.0017029000009642914</v>
      </c>
      <c r="H23">
        <f t="shared" si="3"/>
        <v>0.0017029000009642914</v>
      </c>
      <c r="O23">
        <f t="shared" si="4"/>
        <v>0.0006860048178500293</v>
      </c>
      <c r="Q23" s="2">
        <f t="shared" si="5"/>
        <v>15066.775000000001</v>
      </c>
    </row>
    <row r="24" spans="1:17" ht="12.75">
      <c r="A24" s="51" t="s">
        <v>57</v>
      </c>
      <c r="B24" s="53" t="s">
        <v>77</v>
      </c>
      <c r="C24" s="52">
        <v>31117.425</v>
      </c>
      <c r="D24" s="8"/>
      <c r="E24">
        <f t="shared" si="0"/>
        <v>-606.9995698324311</v>
      </c>
      <c r="F24">
        <f t="shared" si="1"/>
        <v>-607</v>
      </c>
      <c r="G24">
        <f t="shared" si="2"/>
        <v>0.001834699996834388</v>
      </c>
      <c r="H24">
        <f t="shared" si="3"/>
        <v>0.001834699996834388</v>
      </c>
      <c r="O24">
        <f t="shared" si="4"/>
        <v>0.0012193062159211155</v>
      </c>
      <c r="Q24" s="2">
        <f t="shared" si="5"/>
        <v>16098.925</v>
      </c>
    </row>
    <row r="25" spans="1:17" ht="12.75">
      <c r="A25" s="51" t="s">
        <v>57</v>
      </c>
      <c r="B25" s="53" t="s">
        <v>77</v>
      </c>
      <c r="C25" s="52">
        <v>32260.45</v>
      </c>
      <c r="D25" s="8"/>
      <c r="E25">
        <f t="shared" si="0"/>
        <v>-339.00355634420276</v>
      </c>
      <c r="F25">
        <f t="shared" si="1"/>
        <v>-339</v>
      </c>
      <c r="G25">
        <f t="shared" si="2"/>
        <v>-0.015168100002483698</v>
      </c>
      <c r="H25">
        <f t="shared" si="3"/>
        <v>-0.015168100002483698</v>
      </c>
      <c r="O25">
        <f t="shared" si="4"/>
        <v>0.0018099044584130623</v>
      </c>
      <c r="Q25" s="2">
        <f t="shared" si="5"/>
        <v>17241.95</v>
      </c>
    </row>
    <row r="26" spans="1:17" ht="12.75">
      <c r="A26" t="s">
        <v>51</v>
      </c>
      <c r="C26" s="8">
        <v>33706.328</v>
      </c>
      <c r="D26" s="8" t="s">
        <v>13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O26">
        <f t="shared" si="4"/>
        <v>0.0025569671606696666</v>
      </c>
      <c r="Q26" s="2">
        <f t="shared" si="5"/>
        <v>18687.828</v>
      </c>
    </row>
    <row r="27" spans="1:17" ht="12.75">
      <c r="A27" s="51" t="s">
        <v>57</v>
      </c>
      <c r="B27" s="53" t="s">
        <v>77</v>
      </c>
      <c r="C27" s="52">
        <v>33706.36</v>
      </c>
      <c r="D27" s="8"/>
      <c r="E27">
        <f t="shared" si="0"/>
        <v>0.007502786405739599</v>
      </c>
      <c r="F27">
        <f t="shared" si="1"/>
        <v>0</v>
      </c>
      <c r="G27">
        <f t="shared" si="2"/>
        <v>0.0319999999992433</v>
      </c>
      <c r="H27">
        <f t="shared" si="3"/>
        <v>0.0319999999992433</v>
      </c>
      <c r="O27">
        <f t="shared" si="4"/>
        <v>0.0025569671606696666</v>
      </c>
      <c r="Q27" s="2">
        <f t="shared" si="5"/>
        <v>18687.86</v>
      </c>
    </row>
    <row r="28" spans="1:17" ht="12.75">
      <c r="A28" s="51" t="s">
        <v>57</v>
      </c>
      <c r="B28" s="53" t="s">
        <v>77</v>
      </c>
      <c r="C28" s="52">
        <v>35186.302</v>
      </c>
      <c r="D28" s="8"/>
      <c r="E28">
        <f t="shared" si="0"/>
        <v>346.9977752597077</v>
      </c>
      <c r="F28">
        <f t="shared" si="1"/>
        <v>347</v>
      </c>
      <c r="G28">
        <f t="shared" si="2"/>
        <v>-0.009488700001384132</v>
      </c>
      <c r="H28">
        <f t="shared" si="3"/>
        <v>-0.009488700001384132</v>
      </c>
      <c r="O28">
        <f t="shared" si="4"/>
        <v>0.0033216596612096125</v>
      </c>
      <c r="Q28" s="2">
        <f t="shared" si="5"/>
        <v>20167.802000000003</v>
      </c>
    </row>
    <row r="29" spans="1:17" ht="12.75">
      <c r="A29" s="51" t="s">
        <v>57</v>
      </c>
      <c r="B29" s="53" t="s">
        <v>77</v>
      </c>
      <c r="C29" s="52">
        <v>35399.57</v>
      </c>
      <c r="D29" s="8"/>
      <c r="E29">
        <f t="shared" si="0"/>
        <v>397.0010331102415</v>
      </c>
      <c r="F29">
        <f t="shared" si="1"/>
        <v>397</v>
      </c>
      <c r="G29">
        <f t="shared" si="2"/>
        <v>0.00440629999502562</v>
      </c>
      <c r="H29">
        <f t="shared" si="3"/>
        <v>0.00440629999502562</v>
      </c>
      <c r="O29">
        <f t="shared" si="4"/>
        <v>0.0034318459004804985</v>
      </c>
      <c r="Q29" s="2">
        <f t="shared" si="5"/>
        <v>20381.07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9"/>
  <sheetViews>
    <sheetView zoomScalePageLayoutView="0" workbookViewId="0" topLeftCell="A1">
      <selection activeCell="A11" sqref="A11:C1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8">P11</f>
        <v> AHSB 7.3.166 </v>
      </c>
      <c r="B11" s="3" t="str">
        <f aca="true" t="shared" si="1" ref="B11:B18">IF(H11=INT(H11),"I","II")</f>
        <v>I</v>
      </c>
      <c r="C11" s="8">
        <f aca="true" t="shared" si="2" ref="C11:C18">1*G11</f>
        <v>29731.275</v>
      </c>
      <c r="D11" s="10" t="str">
        <f aca="true" t="shared" si="3" ref="D11:D18">VLOOKUP(F11,I$1:J$5,2,FALSE)</f>
        <v>vis</v>
      </c>
      <c r="E11" s="46">
        <f>VLOOKUP(C11,A!C$21:E$973,3,FALSE)</f>
        <v>-931.9991753499892</v>
      </c>
      <c r="F11" s="3" t="s">
        <v>47</v>
      </c>
      <c r="G11" s="10" t="str">
        <f aca="true" t="shared" si="4" ref="G11:G18">MID(I11,3,LEN(I11)-3)</f>
        <v>29731.275</v>
      </c>
      <c r="H11" s="8">
        <f aca="true" t="shared" si="5" ref="H11:H18">1*K11</f>
        <v>-932</v>
      </c>
      <c r="I11" s="47" t="s">
        <v>53</v>
      </c>
      <c r="J11" s="48" t="s">
        <v>54</v>
      </c>
      <c r="K11" s="47">
        <v>-932</v>
      </c>
      <c r="L11" s="47" t="s">
        <v>55</v>
      </c>
      <c r="M11" s="48" t="s">
        <v>48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AHSB 7.3.166 </v>
      </c>
      <c r="B12" s="3" t="str">
        <f t="shared" si="1"/>
        <v>I</v>
      </c>
      <c r="C12" s="8">
        <f t="shared" si="2"/>
        <v>30021.295</v>
      </c>
      <c r="D12" s="10" t="str">
        <f t="shared" si="3"/>
        <v>vis</v>
      </c>
      <c r="E12" s="46">
        <f>VLOOKUP(C12,A!C$21:E$973,3,FALSE)</f>
        <v>-864.0004843048632</v>
      </c>
      <c r="F12" s="3" t="s">
        <v>47</v>
      </c>
      <c r="G12" s="10" t="str">
        <f t="shared" si="4"/>
        <v>30021.295</v>
      </c>
      <c r="H12" s="8">
        <f t="shared" si="5"/>
        <v>-864</v>
      </c>
      <c r="I12" s="47" t="s">
        <v>58</v>
      </c>
      <c r="J12" s="48" t="s">
        <v>59</v>
      </c>
      <c r="K12" s="47">
        <v>-864</v>
      </c>
      <c r="L12" s="47" t="s">
        <v>60</v>
      </c>
      <c r="M12" s="48" t="s">
        <v>48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AHSB 7.3.166 </v>
      </c>
      <c r="B13" s="3" t="str">
        <f t="shared" si="1"/>
        <v>I</v>
      </c>
      <c r="C13" s="8">
        <f t="shared" si="2"/>
        <v>30085.275</v>
      </c>
      <c r="D13" s="10" t="str">
        <f t="shared" si="3"/>
        <v>vis</v>
      </c>
      <c r="E13" s="46">
        <f>VLOOKUP(C13,A!C$21:E$973,3,FALSE)</f>
        <v>-848.9996007345321</v>
      </c>
      <c r="F13" s="3" t="s">
        <v>47</v>
      </c>
      <c r="G13" s="10" t="str">
        <f t="shared" si="4"/>
        <v>30085.275</v>
      </c>
      <c r="H13" s="8">
        <f t="shared" si="5"/>
        <v>-849</v>
      </c>
      <c r="I13" s="47" t="s">
        <v>61</v>
      </c>
      <c r="J13" s="48" t="s">
        <v>62</v>
      </c>
      <c r="K13" s="47">
        <v>-849</v>
      </c>
      <c r="L13" s="47" t="s">
        <v>63</v>
      </c>
      <c r="M13" s="48" t="s">
        <v>48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AHSB 7.3.166 </v>
      </c>
      <c r="B14" s="3" t="str">
        <f t="shared" si="1"/>
        <v>I</v>
      </c>
      <c r="C14" s="8">
        <f t="shared" si="2"/>
        <v>31117.425</v>
      </c>
      <c r="D14" s="10" t="str">
        <f t="shared" si="3"/>
        <v>vis</v>
      </c>
      <c r="E14" s="46">
        <f>VLOOKUP(C14,A!C$21:E$973,3,FALSE)</f>
        <v>-606.9995698324311</v>
      </c>
      <c r="F14" s="3" t="s">
        <v>47</v>
      </c>
      <c r="G14" s="10" t="str">
        <f t="shared" si="4"/>
        <v>31117.425</v>
      </c>
      <c r="H14" s="8">
        <f t="shared" si="5"/>
        <v>-607</v>
      </c>
      <c r="I14" s="47" t="s">
        <v>64</v>
      </c>
      <c r="J14" s="48" t="s">
        <v>65</v>
      </c>
      <c r="K14" s="47">
        <v>-607</v>
      </c>
      <c r="L14" s="47" t="s">
        <v>63</v>
      </c>
      <c r="M14" s="48" t="s">
        <v>48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AHSB 7.3.166 </v>
      </c>
      <c r="B15" s="3" t="str">
        <f t="shared" si="1"/>
        <v>I</v>
      </c>
      <c r="C15" s="8">
        <f t="shared" si="2"/>
        <v>32260.45</v>
      </c>
      <c r="D15" s="10" t="str">
        <f t="shared" si="3"/>
        <v>vis</v>
      </c>
      <c r="E15" s="46">
        <f>VLOOKUP(C15,A!C$21:E$973,3,FALSE)</f>
        <v>-339.00355634420276</v>
      </c>
      <c r="F15" s="3" t="s">
        <v>47</v>
      </c>
      <c r="G15" s="10" t="str">
        <f t="shared" si="4"/>
        <v>32260.450</v>
      </c>
      <c r="H15" s="8">
        <f t="shared" si="5"/>
        <v>-339</v>
      </c>
      <c r="I15" s="47" t="s">
        <v>66</v>
      </c>
      <c r="J15" s="48" t="s">
        <v>67</v>
      </c>
      <c r="K15" s="47">
        <v>-339</v>
      </c>
      <c r="L15" s="47" t="s">
        <v>68</v>
      </c>
      <c r="M15" s="48" t="s">
        <v>48</v>
      </c>
      <c r="N15" s="48"/>
      <c r="O15" s="49" t="s">
        <v>56</v>
      </c>
      <c r="P15" s="49" t="s">
        <v>57</v>
      </c>
    </row>
    <row r="16" spans="1:16" ht="12.75" customHeight="1" thickBot="1">
      <c r="A16" s="8" t="str">
        <f t="shared" si="0"/>
        <v> AHSB 7.3.166 </v>
      </c>
      <c r="B16" s="3" t="str">
        <f t="shared" si="1"/>
        <v>I</v>
      </c>
      <c r="C16" s="8">
        <f t="shared" si="2"/>
        <v>33706.36</v>
      </c>
      <c r="D16" s="10" t="str">
        <f t="shared" si="3"/>
        <v>vis</v>
      </c>
      <c r="E16" s="46">
        <f>VLOOKUP(C16,A!C$21:E$973,3,FALSE)</f>
        <v>0.007502786405739599</v>
      </c>
      <c r="F16" s="3" t="s">
        <v>47</v>
      </c>
      <c r="G16" s="10" t="str">
        <f t="shared" si="4"/>
        <v>33706.360</v>
      </c>
      <c r="H16" s="8">
        <f t="shared" si="5"/>
        <v>0</v>
      </c>
      <c r="I16" s="47" t="s">
        <v>69</v>
      </c>
      <c r="J16" s="48" t="s">
        <v>70</v>
      </c>
      <c r="K16" s="47">
        <v>0</v>
      </c>
      <c r="L16" s="47" t="s">
        <v>71</v>
      </c>
      <c r="M16" s="48" t="s">
        <v>48</v>
      </c>
      <c r="N16" s="48"/>
      <c r="O16" s="49" t="s">
        <v>56</v>
      </c>
      <c r="P16" s="49" t="s">
        <v>57</v>
      </c>
    </row>
    <row r="17" spans="1:16" ht="12.75" customHeight="1" thickBot="1">
      <c r="A17" s="8" t="str">
        <f t="shared" si="0"/>
        <v> AHSB 7.3.166 </v>
      </c>
      <c r="B17" s="3" t="str">
        <f t="shared" si="1"/>
        <v>I</v>
      </c>
      <c r="C17" s="8">
        <f t="shared" si="2"/>
        <v>35186.302</v>
      </c>
      <c r="D17" s="10" t="str">
        <f t="shared" si="3"/>
        <v>vis</v>
      </c>
      <c r="E17" s="46">
        <f>VLOOKUP(C17,A!C$21:E$973,3,FALSE)</f>
        <v>346.9977752597077</v>
      </c>
      <c r="F17" s="3" t="s">
        <v>47</v>
      </c>
      <c r="G17" s="10" t="str">
        <f t="shared" si="4"/>
        <v>35186.302</v>
      </c>
      <c r="H17" s="8">
        <f t="shared" si="5"/>
        <v>347</v>
      </c>
      <c r="I17" s="47" t="s">
        <v>72</v>
      </c>
      <c r="J17" s="48" t="s">
        <v>73</v>
      </c>
      <c r="K17" s="47">
        <v>347</v>
      </c>
      <c r="L17" s="47" t="s">
        <v>74</v>
      </c>
      <c r="M17" s="48" t="s">
        <v>48</v>
      </c>
      <c r="N17" s="48"/>
      <c r="O17" s="49" t="s">
        <v>56</v>
      </c>
      <c r="P17" s="49" t="s">
        <v>57</v>
      </c>
    </row>
    <row r="18" spans="1:16" ht="12.75" customHeight="1" thickBot="1">
      <c r="A18" s="8" t="str">
        <f t="shared" si="0"/>
        <v> AHSB 7.3.166 </v>
      </c>
      <c r="B18" s="3" t="str">
        <f t="shared" si="1"/>
        <v>I</v>
      </c>
      <c r="C18" s="8">
        <f t="shared" si="2"/>
        <v>35399.57</v>
      </c>
      <c r="D18" s="10" t="str">
        <f t="shared" si="3"/>
        <v>vis</v>
      </c>
      <c r="E18" s="46">
        <f>VLOOKUP(C18,A!C$21:E$973,3,FALSE)</f>
        <v>397.0010331102415</v>
      </c>
      <c r="F18" s="3" t="s">
        <v>47</v>
      </c>
      <c r="G18" s="10" t="str">
        <f t="shared" si="4"/>
        <v>35399.570</v>
      </c>
      <c r="H18" s="8">
        <f t="shared" si="5"/>
        <v>397</v>
      </c>
      <c r="I18" s="47" t="s">
        <v>75</v>
      </c>
      <c r="J18" s="48" t="s">
        <v>76</v>
      </c>
      <c r="K18" s="47">
        <v>397</v>
      </c>
      <c r="L18" s="47" t="s">
        <v>55</v>
      </c>
      <c r="M18" s="48" t="s">
        <v>48</v>
      </c>
      <c r="N18" s="48"/>
      <c r="O18" s="49" t="s">
        <v>56</v>
      </c>
      <c r="P18" s="49" t="s">
        <v>57</v>
      </c>
    </row>
    <row r="19" spans="2:6" ht="12.75">
      <c r="B19" s="3"/>
      <c r="E19" s="46"/>
      <c r="F19" s="3"/>
    </row>
    <row r="20" spans="2:6" ht="12.75">
      <c r="B20" s="3"/>
      <c r="E20" s="46"/>
      <c r="F20" s="3"/>
    </row>
    <row r="21" spans="2:6" ht="12.75">
      <c r="B21" s="3"/>
      <c r="E21" s="46"/>
      <c r="F21" s="3"/>
    </row>
    <row r="22" spans="2:6" ht="12.75">
      <c r="B22" s="3"/>
      <c r="E22" s="46"/>
      <c r="F22" s="3"/>
    </row>
    <row r="23" spans="2:6" ht="12.75">
      <c r="B23" s="3"/>
      <c r="E23" s="46"/>
      <c r="F23" s="3"/>
    </row>
    <row r="24" spans="2:6" ht="12.75">
      <c r="B24" s="3"/>
      <c r="E24" s="46"/>
      <c r="F24" s="3"/>
    </row>
    <row r="25" spans="2:6" ht="12.75">
      <c r="B25" s="3"/>
      <c r="E25" s="46"/>
      <c r="F25" s="3"/>
    </row>
    <row r="26" spans="2:6" ht="12.75">
      <c r="B26" s="3"/>
      <c r="E26" s="46"/>
      <c r="F26" s="3"/>
    </row>
    <row r="27" spans="2:6" ht="12.75">
      <c r="B27" s="3"/>
      <c r="E27" s="46"/>
      <c r="F27" s="3"/>
    </row>
    <row r="28" spans="2:6" ht="12.75">
      <c r="B28" s="3"/>
      <c r="E28" s="46"/>
      <c r="F28" s="3"/>
    </row>
    <row r="29" spans="2:6" ht="12.75">
      <c r="B29" s="3"/>
      <c r="E29" s="46"/>
      <c r="F29" s="3"/>
    </row>
    <row r="30" spans="2:6" ht="12.75">
      <c r="B30" s="3"/>
      <c r="E30" s="46"/>
      <c r="F30" s="3"/>
    </row>
    <row r="31" spans="2:6" ht="12.75">
      <c r="B31" s="3"/>
      <c r="E31" s="46"/>
      <c r="F31" s="3"/>
    </row>
    <row r="32" spans="2:6" ht="12.75">
      <c r="B32" s="3"/>
      <c r="E32" s="46"/>
      <c r="F32" s="3"/>
    </row>
    <row r="33" spans="2:6" ht="12.75">
      <c r="B33" s="3"/>
      <c r="E33" s="46"/>
      <c r="F33" s="3"/>
    </row>
    <row r="34" spans="2:6" ht="12.75">
      <c r="B34" s="3"/>
      <c r="E34" s="46"/>
      <c r="F34" s="3"/>
    </row>
    <row r="35" spans="2:6" ht="12.75">
      <c r="B35" s="3"/>
      <c r="E35" s="46"/>
      <c r="F35" s="3"/>
    </row>
    <row r="36" spans="2:6" ht="12.75">
      <c r="B36" s="3"/>
      <c r="E36" s="46"/>
      <c r="F36" s="3"/>
    </row>
    <row r="37" spans="2:6" ht="12.75">
      <c r="B37" s="3"/>
      <c r="E37" s="46"/>
      <c r="F37" s="3"/>
    </row>
    <row r="38" spans="2:6" ht="12.75">
      <c r="B38" s="3"/>
      <c r="E38" s="46"/>
      <c r="F38" s="3"/>
    </row>
    <row r="39" spans="2:6" ht="12.75">
      <c r="B39" s="3"/>
      <c r="E39" s="46"/>
      <c r="F39" s="3"/>
    </row>
    <row r="40" spans="2:6" ht="12.75">
      <c r="B40" s="3"/>
      <c r="E40" s="46"/>
      <c r="F40" s="3"/>
    </row>
    <row r="41" spans="2:6" ht="12.75">
      <c r="B41" s="3"/>
      <c r="E41" s="46"/>
      <c r="F41" s="3"/>
    </row>
    <row r="42" spans="2:6" ht="12.75">
      <c r="B42" s="3"/>
      <c r="E42" s="46"/>
      <c r="F42" s="3"/>
    </row>
    <row r="43" spans="2:6" ht="12.75">
      <c r="B43" s="3"/>
      <c r="E43" s="46"/>
      <c r="F43" s="3"/>
    </row>
    <row r="44" spans="2:6" ht="12.75">
      <c r="B44" s="3"/>
      <c r="E44" s="46"/>
      <c r="F44" s="3"/>
    </row>
    <row r="45" spans="2:6" ht="12.75">
      <c r="B45" s="3"/>
      <c r="E45" s="46"/>
      <c r="F45" s="3"/>
    </row>
    <row r="46" spans="2:6" ht="12.75">
      <c r="B46" s="3"/>
      <c r="E46" s="46"/>
      <c r="F46" s="3"/>
    </row>
    <row r="47" spans="2:6" ht="12.75">
      <c r="B47" s="3"/>
      <c r="E47" s="46"/>
      <c r="F47" s="3"/>
    </row>
    <row r="48" spans="2:6" ht="12.75">
      <c r="B48" s="3"/>
      <c r="E48" s="46"/>
      <c r="F48" s="3"/>
    </row>
    <row r="49" spans="2:6" ht="12.75">
      <c r="B49" s="3"/>
      <c r="E49" s="46"/>
      <c r="F49" s="3"/>
    </row>
    <row r="50" spans="2:6" ht="12.75">
      <c r="B50" s="3"/>
      <c r="E50" s="46"/>
      <c r="F50" s="3"/>
    </row>
    <row r="51" spans="2:6" ht="12.75">
      <c r="B51" s="3"/>
      <c r="E51" s="46"/>
      <c r="F51" s="3"/>
    </row>
    <row r="52" spans="2:6" ht="12.75">
      <c r="B52" s="3"/>
      <c r="E52" s="46"/>
      <c r="F52" s="3"/>
    </row>
    <row r="53" spans="2:6" ht="12.75">
      <c r="B53" s="3"/>
      <c r="E53" s="46"/>
      <c r="F53" s="3"/>
    </row>
    <row r="54" spans="2:6" ht="12.75">
      <c r="B54" s="3"/>
      <c r="E54" s="46"/>
      <c r="F54" s="3"/>
    </row>
    <row r="55" spans="2:6" ht="12.75">
      <c r="B55" s="3"/>
      <c r="E55" s="46"/>
      <c r="F55" s="3"/>
    </row>
    <row r="56" spans="2:6" ht="12.75">
      <c r="B56" s="3"/>
      <c r="E56" s="46"/>
      <c r="F56" s="3"/>
    </row>
    <row r="57" spans="2:6" ht="12.75">
      <c r="B57" s="3"/>
      <c r="E57" s="46"/>
      <c r="F57" s="3"/>
    </row>
    <row r="58" spans="2:6" ht="12.75">
      <c r="B58" s="3"/>
      <c r="E58" s="46"/>
      <c r="F58" s="3"/>
    </row>
    <row r="59" spans="2:6" ht="12.75">
      <c r="B59" s="3"/>
      <c r="E59" s="46"/>
      <c r="F59" s="3"/>
    </row>
    <row r="60" spans="2:6" ht="12.75">
      <c r="B60" s="3"/>
      <c r="E60" s="46"/>
      <c r="F60" s="3"/>
    </row>
    <row r="61" spans="2:6" ht="12.75">
      <c r="B61" s="3"/>
      <c r="E61" s="46"/>
      <c r="F61" s="3"/>
    </row>
    <row r="62" spans="2:6" ht="12.75">
      <c r="B62" s="3"/>
      <c r="E62" s="46"/>
      <c r="F62" s="3"/>
    </row>
    <row r="63" spans="2:6" ht="12.75">
      <c r="B63" s="3"/>
      <c r="E63" s="46"/>
      <c r="F63" s="3"/>
    </row>
    <row r="64" spans="2:6" ht="12.75">
      <c r="B64" s="3"/>
      <c r="E64" s="46"/>
      <c r="F64" s="3"/>
    </row>
    <row r="65" spans="2:6" ht="12.75">
      <c r="B65" s="3"/>
      <c r="E65" s="46"/>
      <c r="F65" s="3"/>
    </row>
    <row r="66" spans="2:6" ht="12.75">
      <c r="B66" s="3"/>
      <c r="E66" s="46"/>
      <c r="F66" s="3"/>
    </row>
    <row r="67" spans="2:6" ht="12.75">
      <c r="B67" s="3"/>
      <c r="E67" s="46"/>
      <c r="F67" s="3"/>
    </row>
    <row r="68" spans="2:6" ht="12.75">
      <c r="B68" s="3"/>
      <c r="E68" s="46"/>
      <c r="F68" s="3"/>
    </row>
    <row r="69" spans="2:6" ht="12.75">
      <c r="B69" s="3"/>
      <c r="E69" s="46"/>
      <c r="F69" s="3"/>
    </row>
    <row r="70" spans="2:6" ht="12.75">
      <c r="B70" s="3"/>
      <c r="E70" s="46"/>
      <c r="F70" s="3"/>
    </row>
    <row r="71" spans="2:6" ht="12.75">
      <c r="B71" s="3"/>
      <c r="E71" s="46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