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0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<sst xmlns="http://schemas.openxmlformats.org/spreadsheetml/2006/main" count="295" uniqueCount="147">
  <si>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</si>
  <si>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</si>
  <si>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</si>
  <si>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</si>
  <si>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</si>
  <si>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</si>
  <si>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</si>
  <si>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</si>
  <si>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</si>
  <si>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</si>
  <si>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</si>
  <si>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</si>
  <si>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</si>
  <si>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</si>
  <si>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</si>
  <si>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</si>
  <si>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</si>
  <si>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</si>
  <si>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</si>
  <si>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</si>
  <si>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</si>
  <si>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</si>
  <si>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</si>
  <si>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</si>
  <si>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</si>
  <si>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</si>
  <si>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</si>
  <si>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</si>
  <si>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</t>
  </si>
  <si>
    <t>IBVS 5603</t>
  </si>
  <si>
    <t>I</t>
  </si>
  <si>
    <t># of data points:</t>
  </si>
  <si>
    <t>V494 Mon / GSC 04802-01534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</si>
  <si>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</si>
  <si>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</si>
  <si>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</si>
  <si>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</si>
  <si>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</si>
  <si>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</si>
  <si>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5894</t>
  </si>
  <si>
    <t>Add cycle</t>
  </si>
  <si>
    <t>Old Cycle</t>
  </si>
  <si>
    <t>IBVS 5992</t>
  </si>
  <si>
    <t>II</t>
  </si>
  <si>
    <t>IBVS 6157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</si>
  <si>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</si>
  <si>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</si>
  <si>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</si>
  <si>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</si>
  <si>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</si>
  <si>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</si>
  <si>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</si>
  <si>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</si>
  <si>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</si>
  <si>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</si>
  <si>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</si>
  <si>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2429670.300 </t>
  </si>
  <si>
    <t> 10.02.1940 19:12 </t>
  </si>
  <si>
    <t> -0.023 </t>
  </si>
  <si>
    <t>P </t>
  </si>
  <si>
    <t> A.A.Wachmann </t>
  </si>
  <si>
    <t> AHSB 7.7.350 </t>
  </si>
  <si>
    <t>2429696.320 </t>
  </si>
  <si>
    <t> 07.03.1940 19:40 </t>
  </si>
  <si>
    <t> -0.006 </t>
  </si>
  <si>
    <t>2430013.381 </t>
  </si>
  <si>
    <t> 18.01.1941 21:08 </t>
  </si>
  <si>
    <t> -0.016 </t>
  </si>
  <si>
    <t>2430024.300 </t>
  </si>
  <si>
    <t> 29.01.1941 19:12 </t>
  </si>
  <si>
    <t> -0.002 </t>
  </si>
  <si>
    <t>2431142.440 </t>
  </si>
  <si>
    <t> 21.02.1944 22:33 </t>
  </si>
  <si>
    <t> 0.002 </t>
  </si>
  <si>
    <t>2431174.336 </t>
  </si>
  <si>
    <t> 24.03.1944 20:03 </t>
  </si>
  <si>
    <t> 0.023 </t>
  </si>
  <si>
    <t>2431876.407 </t>
  </si>
  <si>
    <t> 24.02.1946 21:46 </t>
  </si>
  <si>
    <t> 0.008 </t>
  </si>
  <si>
    <t>2432146.470 </t>
  </si>
  <si>
    <t> 21.11.1946 23:16 </t>
  </si>
  <si>
    <t> -0.027 </t>
  </si>
  <si>
    <t>2432225.332 </t>
  </si>
  <si>
    <t> 08.02.1947 19:58 </t>
  </si>
  <si>
    <t> -0.013 </t>
  </si>
  <si>
    <t>2434664.573 </t>
  </si>
  <si>
    <t> 14.10.1953 01:45 </t>
  </si>
  <si>
    <t> -0.037 </t>
  </si>
  <si>
    <t>2434769.500 </t>
  </si>
  <si>
    <t> 27.01.1954 00:00 </t>
  </si>
  <si>
    <t> 0.038 </t>
  </si>
  <si>
    <t>2434770.300 </t>
  </si>
  <si>
    <t> 27.01.1954 19:12 </t>
  </si>
  <si>
    <t> -0.001 </t>
  </si>
  <si>
    <t>2434775.324 </t>
  </si>
  <si>
    <t> 01.02.1954 19:46 </t>
  </si>
  <si>
    <t> -0.010 </t>
  </si>
  <si>
    <t>2434780.332 </t>
  </si>
  <si>
    <t> 06.02.1954 19:58 </t>
  </si>
  <si>
    <t> -0.035 </t>
  </si>
  <si>
    <t>2434811.366 </t>
  </si>
  <si>
    <t> 09.03.1954 20:47 </t>
  </si>
  <si>
    <t>2435107.461 </t>
  </si>
  <si>
    <t> 30.12.1954 23:03 </t>
  </si>
  <si>
    <t> -0.042 </t>
  </si>
  <si>
    <t>2435129.321 </t>
  </si>
  <si>
    <t> 21.01.1955 19:42 </t>
  </si>
  <si>
    <t> 0.009 </t>
  </si>
  <si>
    <t>2435160.362 </t>
  </si>
  <si>
    <t> 21.02.1955 20:41 </t>
  </si>
  <si>
    <t> 0.014 </t>
  </si>
  <si>
    <t>2435165.386 </t>
  </si>
  <si>
    <t> 26.02.1955 21:15 </t>
  </si>
  <si>
    <t> 0.005 </t>
  </si>
  <si>
    <t>2435186.353 </t>
  </si>
  <si>
    <t> 19.03.1955 20:28 </t>
  </si>
  <si>
    <t> 0.001 </t>
  </si>
  <si>
    <t>2436216.465 </t>
  </si>
  <si>
    <t> 12.01.1958 23:09 </t>
  </si>
  <si>
    <t> 0.052 </t>
  </si>
  <si>
    <t>2437764.467 </t>
  </si>
  <si>
    <t> 09.04.1962 23:12 </t>
  </si>
  <si>
    <t> 0.026 </t>
  </si>
  <si>
    <t>2453045.6043 </t>
  </si>
  <si>
    <t> 10.02.2004 02:30 </t>
  </si>
  <si>
    <t> 0.1043 </t>
  </si>
  <si>
    <t>E </t>
  </si>
  <si>
    <t>?</t>
  </si>
  <si>
    <t> S.Dvorak </t>
  </si>
  <si>
    <t>IBVS 5603 </t>
  </si>
  <si>
    <t>2454887.6592 </t>
  </si>
  <si>
    <t> 25.02.2009 03:49 </t>
  </si>
  <si>
    <t> 0.1278 </t>
  </si>
  <si>
    <t>C </t>
  </si>
  <si>
    <t> R.Diethelm </t>
  </si>
  <si>
    <t>IBVS 5894 </t>
  </si>
  <si>
    <t>2455600.6582 </t>
  </si>
  <si>
    <t> 08.02.2011 03:47 </t>
  </si>
  <si>
    <t> 0.1365 </t>
  </si>
  <si>
    <t>IBVS 5992 </t>
  </si>
  <si>
    <t>2457061.0447 </t>
  </si>
  <si>
    <t> 07.02.2015 13:04 </t>
  </si>
  <si>
    <t> 0.1511 </t>
  </si>
  <si>
    <t> W.Moschner &amp; P.Frank </t>
  </si>
  <si>
    <t>BAVM 241 (=IBVS 6157)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</si>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</sst>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5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6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9" fillId="0" borderId="0" xfId="60" applyFont="1">
      <alignment/>
      <protection/>
    </xf>
    <xf numFmtId="0" fontId="29" fillId="0" borderId="0" xfId="60" applyFont="1" applyAlignment="1">
      <alignment horizontal="center"/>
      <protection/>
    </xf>
    <xf numFmtId="0" fontId="29" fillId="0" borderId="0" xfId="60" applyFont="1" applyAlignment="1">
      <alignment horizontal="left"/>
      <protection/>
    </xf>
    <xf numFmtId="0" fontId="1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V494 Mon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0.0005</c:v>
                  </c:pt>
                  <c:pt idx="25">
                    <c:v>0.0002</c:v>
                  </c:pt>
                  <c:pt idx="26">
                    <c:v>0.0003</c:v>
                  </c:pt>
                  <c:pt idx="27">
                    <c:v>0.0005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2704291"/>
        <c:axId val="48794300"/>
      </c:scatterChart>
      <c:valAx>
        <c:axId val="42704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4300"/>
        <c:crosses val="autoZero"/>
        <c:crossBetween val="midCat"/>
        <c:dispUnits/>
      </c:valAx>
      <c:valAx>
        <c:axId val="4879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3075"/>
          <c:w val="0.687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323850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24375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03" TargetMode="External" /><Relationship Id="rId2" Type="http://schemas.openxmlformats.org/officeDocument/2006/relationships/hyperlink" Target="http://www.konkoly.hu/cgi-bin/IBVS?5894" TargetMode="External" /><Relationship Id="rId3" Type="http://schemas.openxmlformats.org/officeDocument/2006/relationships/hyperlink" Target="http://www.konkoly.hu/cgi-bin/IBVS?5992" TargetMode="External" /><Relationship Id="rId4" Type="http://schemas.openxmlformats.org/officeDocument/2006/relationships/hyperlink" Target="http://www.bav-astro.de/sfs/BAVM_link.php?BAVMnr=2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24</v>
      </c>
      <c r="B2" t="s">
        <v>28</v>
      </c>
    </row>
    <row r="4" spans="1:4" ht="14.25" thickBot="1" thickTop="1">
      <c r="A4" s="6" t="s">
        <v>0</v>
      </c>
      <c r="C4" s="3">
        <v>34769.462</v>
      </c>
      <c r="D4" s="4">
        <v>0.8388121</v>
      </c>
    </row>
    <row r="5" spans="1:4" ht="13.5" thickTop="1">
      <c r="A5" s="10" t="s">
        <v>33</v>
      </c>
      <c r="B5" s="11"/>
      <c r="C5" s="12">
        <v>-9.5</v>
      </c>
      <c r="D5" s="11" t="s">
        <v>34</v>
      </c>
    </row>
    <row r="6" ht="12.75">
      <c r="A6" s="6" t="s">
        <v>1</v>
      </c>
    </row>
    <row r="7" spans="1:3" ht="12.75">
      <c r="A7" t="s">
        <v>2</v>
      </c>
      <c r="C7">
        <f>+C4</f>
        <v>34769.462</v>
      </c>
    </row>
    <row r="8" spans="1:3" ht="12.75">
      <c r="A8" t="s">
        <v>3</v>
      </c>
      <c r="C8">
        <f>+D4</f>
        <v>0.8388121</v>
      </c>
    </row>
    <row r="9" spans="1:4" ht="12.75">
      <c r="A9" s="26" t="s">
        <v>38</v>
      </c>
      <c r="B9" s="51">
        <v>44</v>
      </c>
      <c r="C9" s="15" t="str">
        <f>"F"&amp;B9</f>
        <v>F44</v>
      </c>
      <c r="D9" s="16" t="str">
        <f>"G"&amp;B9</f>
        <v>G44</v>
      </c>
    </row>
    <row r="10" spans="1:5" ht="13.5" thickBot="1">
      <c r="A10" s="11"/>
      <c r="B10" s="11"/>
      <c r="C10" s="5" t="s">
        <v>20</v>
      </c>
      <c r="D10" s="5" t="s">
        <v>21</v>
      </c>
      <c r="E10" s="11"/>
    </row>
    <row r="11" spans="1:5" ht="12.75">
      <c r="A11" s="11" t="s">
        <v>16</v>
      </c>
      <c r="B11" s="11"/>
      <c r="C11" s="13">
        <f ca="1">INTERCEPT(INDIRECT($D$9):G992,INDIRECT($C$9):F992)</f>
        <v>-0.11245561746633856</v>
      </c>
      <c r="D11" s="14"/>
      <c r="E11" s="11"/>
    </row>
    <row r="12" spans="1:5" ht="12.75">
      <c r="A12" s="11" t="s">
        <v>17</v>
      </c>
      <c r="B12" s="11"/>
      <c r="C12" s="13">
        <f ca="1">SLOPE(INDIRECT($D$9):G992,INDIRECT($C$9):F992)</f>
        <v>9.983738697179522E-06</v>
      </c>
      <c r="D12" s="14"/>
      <c r="E12" s="11"/>
    </row>
    <row r="13" spans="1:3" ht="12.75">
      <c r="A13" s="11" t="s">
        <v>19</v>
      </c>
      <c r="B13" s="11"/>
      <c r="C13" s="14" t="s">
        <v>14</v>
      </c>
    </row>
    <row r="14" spans="1:3" ht="12.75">
      <c r="A14" s="11"/>
      <c r="B14" s="11"/>
      <c r="C14" s="11"/>
    </row>
    <row r="15" spans="1:6" ht="12.75">
      <c r="A15" s="17" t="s">
        <v>18</v>
      </c>
      <c r="B15" s="11"/>
      <c r="C15" s="18">
        <f>(C7+C11)+(C8+C12)*INT(MAX(F21:F3533))</f>
        <v>57070.273462659534</v>
      </c>
      <c r="E15" s="19" t="s">
        <v>40</v>
      </c>
      <c r="F15" s="12">
        <v>1</v>
      </c>
    </row>
    <row r="16" spans="1:6" ht="12.75">
      <c r="A16" s="21" t="s">
        <v>4</v>
      </c>
      <c r="B16" s="11"/>
      <c r="C16" s="22">
        <f>+C8+C12</f>
        <v>0.8388220837386972</v>
      </c>
      <c r="E16" s="19" t="s">
        <v>35</v>
      </c>
      <c r="F16" s="20">
        <f ca="1">NOW()+15018.5+$C$5/24</f>
        <v>59903.7293443287</v>
      </c>
    </row>
    <row r="17" spans="1:6" ht="13.5" thickBot="1">
      <c r="A17" s="19" t="s">
        <v>31</v>
      </c>
      <c r="B17" s="11"/>
      <c r="C17" s="11">
        <f>COUNT(C21:C2191)</f>
        <v>28</v>
      </c>
      <c r="E17" s="19" t="s">
        <v>41</v>
      </c>
      <c r="F17" s="20">
        <f>ROUND(2*(F16-$C$7)/$C$8,0)/2+F15</f>
        <v>29965</v>
      </c>
    </row>
    <row r="18" spans="1:6" ht="14.25" thickBot="1" thickTop="1">
      <c r="A18" s="21" t="s">
        <v>5</v>
      </c>
      <c r="B18" s="11"/>
      <c r="C18" s="24">
        <f>+C15</f>
        <v>57070.273462659534</v>
      </c>
      <c r="D18" s="25">
        <f>+C16</f>
        <v>0.8388220837386972</v>
      </c>
      <c r="E18" s="19" t="s">
        <v>36</v>
      </c>
      <c r="F18" s="16">
        <f>ROUND(2*(F16-$C$15)/$C$16,0)/2+F15</f>
        <v>3379</v>
      </c>
    </row>
    <row r="19" spans="5:6" ht="13.5" thickTop="1">
      <c r="E19" s="19" t="s">
        <v>37</v>
      </c>
      <c r="F19" s="23">
        <f>+$C$15+$C$16*F18-15018.5-$C$5/24</f>
        <v>44886.54911694593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52</v>
      </c>
      <c r="I20" s="8" t="s">
        <v>55</v>
      </c>
      <c r="J20" s="8" t="s">
        <v>49</v>
      </c>
      <c r="K20" s="8" t="s">
        <v>47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40" t="s">
        <v>61</v>
      </c>
      <c r="B21" s="42" t="s">
        <v>30</v>
      </c>
      <c r="C21" s="41">
        <v>29670.3</v>
      </c>
      <c r="D21" s="9"/>
      <c r="E21">
        <f aca="true" t="shared" si="0" ref="E21:E47">+(C21-C$7)/C$8</f>
        <v>-6079.027710735218</v>
      </c>
      <c r="F21">
        <f aca="true" t="shared" si="1" ref="F21:F48">ROUND(2*E21,0)/2</f>
        <v>-6079</v>
      </c>
      <c r="G21">
        <f aca="true" t="shared" si="2" ref="G21:G47">+C21-(C$7+F21*C$8)</f>
        <v>-0.0232441000007384</v>
      </c>
      <c r="H21">
        <f aca="true" t="shared" si="3" ref="H21:H43">+G21</f>
        <v>-0.0232441000007384</v>
      </c>
      <c r="O21">
        <f aca="true" t="shared" si="4" ref="O21:O47">+C$11+C$12*$F21</f>
        <v>-0.17314676500649287</v>
      </c>
      <c r="Q21" s="2">
        <f aca="true" t="shared" si="5" ref="Q21:Q47">+C21-15018.5</f>
        <v>14651.8</v>
      </c>
    </row>
    <row r="22" spans="1:17" ht="12.75">
      <c r="A22" s="40" t="s">
        <v>61</v>
      </c>
      <c r="B22" s="42" t="s">
        <v>30</v>
      </c>
      <c r="C22" s="41">
        <v>29696.32</v>
      </c>
      <c r="D22" s="9"/>
      <c r="E22">
        <f t="shared" si="0"/>
        <v>-6048.007652726994</v>
      </c>
      <c r="F22">
        <f t="shared" si="1"/>
        <v>-6048</v>
      </c>
      <c r="G22">
        <f t="shared" si="2"/>
        <v>-0.006419199999072589</v>
      </c>
      <c r="H22">
        <f t="shared" si="3"/>
        <v>-0.006419199999072589</v>
      </c>
      <c r="O22">
        <f t="shared" si="4"/>
        <v>-0.1728372691068803</v>
      </c>
      <c r="Q22" s="2">
        <f t="shared" si="5"/>
        <v>14677.82</v>
      </c>
    </row>
    <row r="23" spans="1:17" ht="12.75">
      <c r="A23" s="40" t="s">
        <v>61</v>
      </c>
      <c r="B23" s="42" t="s">
        <v>30</v>
      </c>
      <c r="C23" s="41">
        <v>30013.381</v>
      </c>
      <c r="D23" s="9"/>
      <c r="E23">
        <f t="shared" si="0"/>
        <v>-5670.019543113408</v>
      </c>
      <c r="F23">
        <f t="shared" si="1"/>
        <v>-5670</v>
      </c>
      <c r="G23">
        <f t="shared" si="2"/>
        <v>-0.016392999998060986</v>
      </c>
      <c r="H23">
        <f t="shared" si="3"/>
        <v>-0.016392999998060986</v>
      </c>
      <c r="O23">
        <f t="shared" si="4"/>
        <v>-0.16906341587934645</v>
      </c>
      <c r="Q23" s="2">
        <f t="shared" si="5"/>
        <v>14994.881000000001</v>
      </c>
    </row>
    <row r="24" spans="1:17" ht="12.75">
      <c r="A24" s="40" t="s">
        <v>61</v>
      </c>
      <c r="B24" s="42" t="s">
        <v>30</v>
      </c>
      <c r="C24" s="41">
        <v>30024.3</v>
      </c>
      <c r="D24" s="9"/>
      <c r="E24">
        <f t="shared" si="0"/>
        <v>-5657.002325073757</v>
      </c>
      <c r="F24">
        <f t="shared" si="1"/>
        <v>-5657</v>
      </c>
      <c r="G24">
        <f t="shared" si="2"/>
        <v>-0.001950300000316929</v>
      </c>
      <c r="H24">
        <f t="shared" si="3"/>
        <v>-0.001950300000316929</v>
      </c>
      <c r="O24">
        <f t="shared" si="4"/>
        <v>-0.1689336272762831</v>
      </c>
      <c r="Q24" s="2">
        <f t="shared" si="5"/>
        <v>15005.8</v>
      </c>
    </row>
    <row r="25" spans="1:17" ht="12.75">
      <c r="A25" s="40" t="s">
        <v>61</v>
      </c>
      <c r="B25" s="42" t="s">
        <v>30</v>
      </c>
      <c r="C25" s="41">
        <v>31142.44</v>
      </c>
      <c r="D25" s="9"/>
      <c r="E25">
        <f t="shared" si="0"/>
        <v>-4323.998187436735</v>
      </c>
      <c r="F25">
        <f t="shared" si="1"/>
        <v>-4324</v>
      </c>
      <c r="G25">
        <f t="shared" si="2"/>
        <v>0.0015203999973891769</v>
      </c>
      <c r="H25">
        <f t="shared" si="3"/>
        <v>0.0015203999973891769</v>
      </c>
      <c r="O25">
        <f t="shared" si="4"/>
        <v>-0.1556253035929428</v>
      </c>
      <c r="Q25" s="2">
        <f t="shared" si="5"/>
        <v>16123.939999999999</v>
      </c>
    </row>
    <row r="26" spans="1:17" ht="12.75">
      <c r="A26" s="40" t="s">
        <v>61</v>
      </c>
      <c r="B26" s="42" t="s">
        <v>30</v>
      </c>
      <c r="C26" s="41">
        <v>31174.336</v>
      </c>
      <c r="D26" s="9"/>
      <c r="E26">
        <f t="shared" si="0"/>
        <v>-4285.972984891372</v>
      </c>
      <c r="F26">
        <f t="shared" si="1"/>
        <v>-4286</v>
      </c>
      <c r="G26">
        <f t="shared" si="2"/>
        <v>0.02266059999965364</v>
      </c>
      <c r="H26">
        <f t="shared" si="3"/>
        <v>0.02266059999965364</v>
      </c>
      <c r="O26">
        <f t="shared" si="4"/>
        <v>-0.15524592152244998</v>
      </c>
      <c r="Q26" s="2">
        <f t="shared" si="5"/>
        <v>16155.836</v>
      </c>
    </row>
    <row r="27" spans="1:17" ht="12.75">
      <c r="A27" s="40" t="s">
        <v>61</v>
      </c>
      <c r="B27" s="42" t="s">
        <v>30</v>
      </c>
      <c r="C27" s="41">
        <v>31876.407</v>
      </c>
      <c r="D27" s="9"/>
      <c r="E27">
        <f t="shared" si="0"/>
        <v>-3448.990542697227</v>
      </c>
      <c r="F27">
        <f t="shared" si="1"/>
        <v>-3449</v>
      </c>
      <c r="G27">
        <f t="shared" si="2"/>
        <v>0.007932900000014342</v>
      </c>
      <c r="H27">
        <f t="shared" si="3"/>
        <v>0.007932900000014342</v>
      </c>
      <c r="O27">
        <f t="shared" si="4"/>
        <v>-0.14688953223291074</v>
      </c>
      <c r="Q27" s="2">
        <f t="shared" si="5"/>
        <v>16857.907</v>
      </c>
    </row>
    <row r="28" spans="1:17" ht="12.75">
      <c r="A28" s="40" t="s">
        <v>61</v>
      </c>
      <c r="B28" s="42" t="s">
        <v>30</v>
      </c>
      <c r="C28" s="41">
        <v>32146.47</v>
      </c>
      <c r="D28" s="9"/>
      <c r="E28">
        <f t="shared" si="0"/>
        <v>-3127.031667759679</v>
      </c>
      <c r="F28">
        <f t="shared" si="1"/>
        <v>-3127</v>
      </c>
      <c r="G28">
        <f t="shared" si="2"/>
        <v>-0.02656329999808804</v>
      </c>
      <c r="H28">
        <f t="shared" si="3"/>
        <v>-0.02656329999808804</v>
      </c>
      <c r="O28">
        <f t="shared" si="4"/>
        <v>-0.14367476837241894</v>
      </c>
      <c r="Q28" s="2">
        <f t="shared" si="5"/>
        <v>17127.97</v>
      </c>
    </row>
    <row r="29" spans="1:17" ht="12.75">
      <c r="A29" s="40" t="s">
        <v>61</v>
      </c>
      <c r="B29" s="42" t="s">
        <v>30</v>
      </c>
      <c r="C29" s="41">
        <v>32225.332</v>
      </c>
      <c r="D29" s="9"/>
      <c r="E29">
        <f t="shared" si="0"/>
        <v>-3033.015379725687</v>
      </c>
      <c r="F29">
        <f t="shared" si="1"/>
        <v>-3033</v>
      </c>
      <c r="G29">
        <f t="shared" si="2"/>
        <v>-0.01290069999959087</v>
      </c>
      <c r="H29">
        <f t="shared" si="3"/>
        <v>-0.01290069999959087</v>
      </c>
      <c r="O29">
        <f t="shared" si="4"/>
        <v>-0.14273629693488404</v>
      </c>
      <c r="Q29" s="2">
        <f t="shared" si="5"/>
        <v>17206.832</v>
      </c>
    </row>
    <row r="30" spans="1:17" ht="12.75">
      <c r="A30" s="40" t="s">
        <v>61</v>
      </c>
      <c r="B30" s="42" t="s">
        <v>30</v>
      </c>
      <c r="C30" s="41">
        <v>34664.573</v>
      </c>
      <c r="D30" s="9"/>
      <c r="E30">
        <f t="shared" si="0"/>
        <v>-125.04469117696664</v>
      </c>
      <c r="F30">
        <f t="shared" si="1"/>
        <v>-125</v>
      </c>
      <c r="G30">
        <f t="shared" si="2"/>
        <v>-0.03748750000522705</v>
      </c>
      <c r="H30">
        <f t="shared" si="3"/>
        <v>-0.03748750000522705</v>
      </c>
      <c r="O30">
        <f t="shared" si="4"/>
        <v>-0.113703584803486</v>
      </c>
      <c r="Q30" s="2">
        <f t="shared" si="5"/>
        <v>19646.072999999997</v>
      </c>
    </row>
    <row r="31" spans="1:17" ht="12.75">
      <c r="A31" t="s">
        <v>12</v>
      </c>
      <c r="C31" s="9">
        <v>34769.462</v>
      </c>
      <c r="D31" s="9" t="s">
        <v>14</v>
      </c>
      <c r="E31">
        <f t="shared" si="0"/>
        <v>0</v>
      </c>
      <c r="F31">
        <f t="shared" si="1"/>
        <v>0</v>
      </c>
      <c r="G31">
        <f t="shared" si="2"/>
        <v>0</v>
      </c>
      <c r="H31">
        <f t="shared" si="3"/>
        <v>0</v>
      </c>
      <c r="O31">
        <f t="shared" si="4"/>
        <v>-0.11245561746633856</v>
      </c>
      <c r="Q31" s="2">
        <f t="shared" si="5"/>
        <v>19750.962</v>
      </c>
    </row>
    <row r="32" spans="1:17" ht="12.75">
      <c r="A32" s="40" t="s">
        <v>61</v>
      </c>
      <c r="B32" s="42" t="s">
        <v>30</v>
      </c>
      <c r="C32" s="41">
        <v>34769.5</v>
      </c>
      <c r="D32" s="9"/>
      <c r="E32">
        <f t="shared" si="0"/>
        <v>0.04530216004331085</v>
      </c>
      <c r="F32">
        <f t="shared" si="1"/>
        <v>0</v>
      </c>
      <c r="G32">
        <f t="shared" si="2"/>
        <v>0.03800000000046566</v>
      </c>
      <c r="H32">
        <f t="shared" si="3"/>
        <v>0.03800000000046566</v>
      </c>
      <c r="O32">
        <f t="shared" si="4"/>
        <v>-0.11245561746633856</v>
      </c>
      <c r="Q32" s="2">
        <f t="shared" si="5"/>
        <v>19751</v>
      </c>
    </row>
    <row r="33" spans="1:17" ht="12.75">
      <c r="A33" s="40" t="s">
        <v>61</v>
      </c>
      <c r="B33" s="42" t="s">
        <v>30</v>
      </c>
      <c r="C33" s="41">
        <v>34770.3</v>
      </c>
      <c r="D33" s="9"/>
      <c r="E33">
        <f t="shared" si="0"/>
        <v>0.9990318451574269</v>
      </c>
      <c r="F33">
        <f t="shared" si="1"/>
        <v>1</v>
      </c>
      <c r="G33">
        <f t="shared" si="2"/>
        <v>-0.0008120999991660938</v>
      </c>
      <c r="H33">
        <f t="shared" si="3"/>
        <v>-0.0008120999991660938</v>
      </c>
      <c r="O33">
        <f t="shared" si="4"/>
        <v>-0.11244563372764138</v>
      </c>
      <c r="Q33" s="2">
        <f t="shared" si="5"/>
        <v>19751.800000000003</v>
      </c>
    </row>
    <row r="34" spans="1:17" ht="12.75">
      <c r="A34" s="40" t="s">
        <v>61</v>
      </c>
      <c r="B34" s="42" t="s">
        <v>30</v>
      </c>
      <c r="C34" s="41">
        <v>34775.324</v>
      </c>
      <c r="D34" s="9"/>
      <c r="E34">
        <f t="shared" si="0"/>
        <v>6.988454267649441</v>
      </c>
      <c r="F34">
        <f t="shared" si="1"/>
        <v>7</v>
      </c>
      <c r="G34">
        <f t="shared" si="2"/>
        <v>-0.009684700002253521</v>
      </c>
      <c r="H34">
        <f t="shared" si="3"/>
        <v>-0.009684700002253521</v>
      </c>
      <c r="O34">
        <f t="shared" si="4"/>
        <v>-0.1123857312954583</v>
      </c>
      <c r="Q34" s="2">
        <f t="shared" si="5"/>
        <v>19756.824</v>
      </c>
    </row>
    <row r="35" spans="1:17" ht="12.75">
      <c r="A35" s="40" t="s">
        <v>61</v>
      </c>
      <c r="B35" s="42" t="s">
        <v>30</v>
      </c>
      <c r="C35" s="41">
        <v>34780.332</v>
      </c>
      <c r="D35" s="9"/>
      <c r="E35">
        <f t="shared" si="0"/>
        <v>12.95880209644403</v>
      </c>
      <c r="F35">
        <f t="shared" si="1"/>
        <v>13</v>
      </c>
      <c r="G35">
        <f t="shared" si="2"/>
        <v>-0.03455729999404866</v>
      </c>
      <c r="H35">
        <f t="shared" si="3"/>
        <v>-0.03455729999404866</v>
      </c>
      <c r="O35">
        <f t="shared" si="4"/>
        <v>-0.11232582886327523</v>
      </c>
      <c r="Q35" s="2">
        <f t="shared" si="5"/>
        <v>19761.832000000002</v>
      </c>
    </row>
    <row r="36" spans="1:17" ht="12.75">
      <c r="A36" s="40" t="s">
        <v>61</v>
      </c>
      <c r="B36" s="42" t="s">
        <v>30</v>
      </c>
      <c r="C36" s="41">
        <v>34811.366</v>
      </c>
      <c r="D36" s="9"/>
      <c r="E36">
        <f t="shared" si="0"/>
        <v>49.95636090609837</v>
      </c>
      <c r="F36">
        <f t="shared" si="1"/>
        <v>50</v>
      </c>
      <c r="G36">
        <f t="shared" si="2"/>
        <v>-0.03660500000114553</v>
      </c>
      <c r="H36">
        <f t="shared" si="3"/>
        <v>-0.03660500000114553</v>
      </c>
      <c r="O36">
        <f t="shared" si="4"/>
        <v>-0.11195643053147958</v>
      </c>
      <c r="Q36" s="2">
        <f t="shared" si="5"/>
        <v>19792.866</v>
      </c>
    </row>
    <row r="37" spans="1:17" ht="12.75">
      <c r="A37" s="40" t="s">
        <v>61</v>
      </c>
      <c r="B37" s="42" t="s">
        <v>30</v>
      </c>
      <c r="C37" s="41">
        <v>35107.461</v>
      </c>
      <c r="D37" s="9"/>
      <c r="E37">
        <f t="shared" si="0"/>
        <v>402.9495997971458</v>
      </c>
      <c r="F37">
        <f t="shared" si="1"/>
        <v>403</v>
      </c>
      <c r="G37">
        <f t="shared" si="2"/>
        <v>-0.04227629999513738</v>
      </c>
      <c r="H37">
        <f t="shared" si="3"/>
        <v>-0.04227629999513738</v>
      </c>
      <c r="O37">
        <f t="shared" si="4"/>
        <v>-0.10843217077137521</v>
      </c>
      <c r="Q37" s="2">
        <f t="shared" si="5"/>
        <v>20088.961000000003</v>
      </c>
    </row>
    <row r="38" spans="1:17" ht="12.75">
      <c r="A38" s="40" t="s">
        <v>61</v>
      </c>
      <c r="B38" s="42" t="s">
        <v>30</v>
      </c>
      <c r="C38" s="41">
        <v>35129.321</v>
      </c>
      <c r="D38" s="9"/>
      <c r="E38">
        <f t="shared" si="0"/>
        <v>429.0102634427949</v>
      </c>
      <c r="F38">
        <f t="shared" si="1"/>
        <v>429</v>
      </c>
      <c r="G38">
        <f t="shared" si="2"/>
        <v>0.008609100004832726</v>
      </c>
      <c r="H38">
        <f t="shared" si="3"/>
        <v>0.008609100004832726</v>
      </c>
      <c r="O38">
        <f t="shared" si="4"/>
        <v>-0.10817259356524854</v>
      </c>
      <c r="Q38" s="2">
        <f t="shared" si="5"/>
        <v>20110.821000000004</v>
      </c>
    </row>
    <row r="39" spans="1:17" ht="12.75">
      <c r="A39" s="40" t="s">
        <v>61</v>
      </c>
      <c r="B39" s="42" t="s">
        <v>30</v>
      </c>
      <c r="C39" s="41">
        <v>35160.362</v>
      </c>
      <c r="D39" s="9"/>
      <c r="E39">
        <f t="shared" si="0"/>
        <v>466.01616738719133</v>
      </c>
      <c r="F39">
        <f t="shared" si="1"/>
        <v>466</v>
      </c>
      <c r="G39">
        <f t="shared" si="2"/>
        <v>0.013561400002799928</v>
      </c>
      <c r="H39">
        <f t="shared" si="3"/>
        <v>0.013561400002799928</v>
      </c>
      <c r="O39">
        <f t="shared" si="4"/>
        <v>-0.1078031952334529</v>
      </c>
      <c r="Q39" s="2">
        <f t="shared" si="5"/>
        <v>20141.862</v>
      </c>
    </row>
    <row r="40" spans="1:17" ht="12.75">
      <c r="A40" s="40" t="s">
        <v>61</v>
      </c>
      <c r="B40" s="42" t="s">
        <v>30</v>
      </c>
      <c r="C40" s="41">
        <v>35165.386</v>
      </c>
      <c r="D40" s="9"/>
      <c r="E40">
        <f t="shared" si="0"/>
        <v>472.00558980968333</v>
      </c>
      <c r="F40">
        <f t="shared" si="1"/>
        <v>472</v>
      </c>
      <c r="G40">
        <f t="shared" si="2"/>
        <v>0.004688799999712501</v>
      </c>
      <c r="H40">
        <f t="shared" si="3"/>
        <v>0.004688799999712501</v>
      </c>
      <c r="O40">
        <f t="shared" si="4"/>
        <v>-0.10774329280126982</v>
      </c>
      <c r="Q40" s="2">
        <f t="shared" si="5"/>
        <v>20146.886</v>
      </c>
    </row>
    <row r="41" spans="1:17" ht="12.75">
      <c r="A41" s="40" t="s">
        <v>61</v>
      </c>
      <c r="B41" s="42" t="s">
        <v>30</v>
      </c>
      <c r="C41" s="41">
        <v>35186.353</v>
      </c>
      <c r="D41" s="9"/>
      <c r="E41">
        <f t="shared" si="0"/>
        <v>497.001652694332</v>
      </c>
      <c r="F41">
        <f t="shared" si="1"/>
        <v>497</v>
      </c>
      <c r="G41">
        <f t="shared" si="2"/>
        <v>0.0013863000058336183</v>
      </c>
      <c r="H41">
        <f t="shared" si="3"/>
        <v>0.0013863000058336183</v>
      </c>
      <c r="O41">
        <f t="shared" si="4"/>
        <v>-0.10749369933384034</v>
      </c>
      <c r="Q41" s="2">
        <f t="shared" si="5"/>
        <v>20167.853000000003</v>
      </c>
    </row>
    <row r="42" spans="1:17" ht="12.75">
      <c r="A42" s="40" t="s">
        <v>61</v>
      </c>
      <c r="B42" s="42" t="s">
        <v>30</v>
      </c>
      <c r="C42" s="41">
        <v>36216.465</v>
      </c>
      <c r="D42" s="9"/>
      <c r="E42">
        <f t="shared" si="0"/>
        <v>1725.0621444301973</v>
      </c>
      <c r="F42">
        <f t="shared" si="1"/>
        <v>1725</v>
      </c>
      <c r="G42">
        <f t="shared" si="2"/>
        <v>0.05212749999918742</v>
      </c>
      <c r="H42">
        <f t="shared" si="3"/>
        <v>0.05212749999918742</v>
      </c>
      <c r="O42">
        <f t="shared" si="4"/>
        <v>-0.09523366821370388</v>
      </c>
      <c r="Q42" s="2">
        <f t="shared" si="5"/>
        <v>21197.964999999997</v>
      </c>
    </row>
    <row r="43" spans="1:17" ht="12.75">
      <c r="A43" s="40" t="s">
        <v>61</v>
      </c>
      <c r="B43" s="42" t="s">
        <v>43</v>
      </c>
      <c r="C43" s="41">
        <v>37764.467</v>
      </c>
      <c r="D43" s="9"/>
      <c r="E43">
        <f t="shared" si="0"/>
        <v>3570.5314694435115</v>
      </c>
      <c r="F43">
        <f t="shared" si="1"/>
        <v>3570.5</v>
      </c>
      <c r="G43">
        <f t="shared" si="2"/>
        <v>0.026396950001071673</v>
      </c>
      <c r="H43">
        <f t="shared" si="3"/>
        <v>0.026396950001071673</v>
      </c>
      <c r="O43">
        <f t="shared" si="4"/>
        <v>-0.07680867844805908</v>
      </c>
      <c r="Q43" s="2">
        <f t="shared" si="5"/>
        <v>22745.966999999997</v>
      </c>
    </row>
    <row r="44" spans="1:17" ht="12.75">
      <c r="A44" s="43" t="s">
        <v>29</v>
      </c>
      <c r="B44" s="44" t="s">
        <v>30</v>
      </c>
      <c r="C44" s="45">
        <v>53045.6043</v>
      </c>
      <c r="D44" s="45">
        <v>0.0002</v>
      </c>
      <c r="E44">
        <f t="shared" si="0"/>
        <v>21788.124301020456</v>
      </c>
      <c r="F44">
        <f t="shared" si="1"/>
        <v>21788</v>
      </c>
      <c r="G44">
        <f t="shared" si="2"/>
        <v>0.10426519999600714</v>
      </c>
      <c r="K44">
        <f>+G44</f>
        <v>0.10426519999600714</v>
      </c>
      <c r="O44">
        <f t="shared" si="4"/>
        <v>0.10507008126780887</v>
      </c>
      <c r="Q44" s="2">
        <f t="shared" si="5"/>
        <v>38027.1043</v>
      </c>
    </row>
    <row r="45" spans="1:17" ht="12.75">
      <c r="A45" s="45" t="s">
        <v>39</v>
      </c>
      <c r="B45" s="46" t="s">
        <v>30</v>
      </c>
      <c r="C45" s="45">
        <v>54887.6592</v>
      </c>
      <c r="D45" s="45">
        <v>0.0005</v>
      </c>
      <c r="E45">
        <f t="shared" si="0"/>
        <v>23984.152350687364</v>
      </c>
      <c r="F45">
        <f t="shared" si="1"/>
        <v>23984</v>
      </c>
      <c r="G45">
        <f t="shared" si="2"/>
        <v>0.12779360000422457</v>
      </c>
      <c r="K45">
        <f>+G45</f>
        <v>0.12779360000422457</v>
      </c>
      <c r="O45">
        <f t="shared" si="4"/>
        <v>0.12699437144681508</v>
      </c>
      <c r="Q45" s="2">
        <f t="shared" si="5"/>
        <v>39869.1592</v>
      </c>
    </row>
    <row r="46" spans="1:17" ht="12.75">
      <c r="A46" s="43" t="s">
        <v>42</v>
      </c>
      <c r="B46" s="47" t="s">
        <v>43</v>
      </c>
      <c r="C46" s="43">
        <v>55600.6582</v>
      </c>
      <c r="D46" s="43">
        <v>0.0002</v>
      </c>
      <c r="E46">
        <f t="shared" si="0"/>
        <v>24834.162740380118</v>
      </c>
      <c r="F46">
        <f t="shared" si="1"/>
        <v>24834</v>
      </c>
      <c r="G46">
        <f t="shared" si="2"/>
        <v>0.1365086000005249</v>
      </c>
      <c r="K46">
        <f>+G46</f>
        <v>0.1365086000005249</v>
      </c>
      <c r="O46">
        <f t="shared" si="4"/>
        <v>0.1354805493394177</v>
      </c>
      <c r="Q46" s="2">
        <f t="shared" si="5"/>
        <v>40582.1582</v>
      </c>
    </row>
    <row r="47" spans="1:17" ht="12.75">
      <c r="A47" s="45" t="s">
        <v>44</v>
      </c>
      <c r="B47" s="46"/>
      <c r="C47" s="45">
        <v>57061.0447</v>
      </c>
      <c r="D47" s="45">
        <v>0.0003</v>
      </c>
      <c r="E47">
        <f t="shared" si="0"/>
        <v>26575.180186361165</v>
      </c>
      <c r="F47">
        <f t="shared" si="1"/>
        <v>26575</v>
      </c>
      <c r="G47">
        <f t="shared" si="2"/>
        <v>0.15114249999896856</v>
      </c>
      <c r="J47">
        <f>+G47</f>
        <v>0.15114249999896856</v>
      </c>
      <c r="O47">
        <f t="shared" si="4"/>
        <v>0.15286223841120725</v>
      </c>
      <c r="Q47" s="2">
        <f t="shared" si="5"/>
        <v>42042.5447</v>
      </c>
    </row>
    <row r="48" spans="1:17" ht="12.75">
      <c r="A48" s="48" t="s">
        <v>146</v>
      </c>
      <c r="B48" s="49" t="s">
        <v>30</v>
      </c>
      <c r="C48" s="50">
        <v>57070.27416</v>
      </c>
      <c r="D48" s="50">
        <v>0.0005</v>
      </c>
      <c r="E48">
        <f>+(C48-C$7)/C$8</f>
        <v>26586.183198835595</v>
      </c>
      <c r="F48">
        <f t="shared" si="1"/>
        <v>26586</v>
      </c>
      <c r="G48">
        <f>+C48-(C$7+F48*C$8)</f>
        <v>0.15366940000239993</v>
      </c>
      <c r="K48">
        <f>+G48</f>
        <v>0.15366940000239993</v>
      </c>
      <c r="O48">
        <f>+C$11+C$12*$F48</f>
        <v>0.15297205953687623</v>
      </c>
      <c r="Q48" s="2">
        <f>+C48-15018.5</f>
        <v>42051.77416</v>
      </c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1">
      <selection activeCell="A15" sqref="A15:C36"/>
    </sheetView>
  </sheetViews>
  <sheetFormatPr defaultColWidth="9.140625" defaultRowHeight="12.75"/>
  <cols>
    <col min="1" max="1" width="19.7109375" style="9" customWidth="1"/>
    <col min="2" max="2" width="4.421875" style="11" customWidth="1"/>
    <col min="3" max="3" width="12.7109375" style="9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9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27" t="s">
        <v>45</v>
      </c>
      <c r="I1" s="28" t="s">
        <v>46</v>
      </c>
      <c r="J1" s="29" t="s">
        <v>47</v>
      </c>
    </row>
    <row r="2" spans="9:10" ht="12.75">
      <c r="I2" s="30" t="s">
        <v>48</v>
      </c>
      <c r="J2" s="31" t="s">
        <v>49</v>
      </c>
    </row>
    <row r="3" spans="1:10" ht="12.75">
      <c r="A3" s="32" t="s">
        <v>50</v>
      </c>
      <c r="I3" s="30" t="s">
        <v>51</v>
      </c>
      <c r="J3" s="31" t="s">
        <v>52</v>
      </c>
    </row>
    <row r="4" spans="9:10" ht="12.75">
      <c r="I4" s="30" t="s">
        <v>53</v>
      </c>
      <c r="J4" s="31" t="s">
        <v>52</v>
      </c>
    </row>
    <row r="5" spans="9:10" ht="13.5" thickBot="1">
      <c r="I5" s="33" t="s">
        <v>54</v>
      </c>
      <c r="J5" s="34" t="s">
        <v>55</v>
      </c>
    </row>
    <row r="10" ht="13.5" thickBot="1"/>
    <row r="11" spans="1:16" ht="12.75" customHeight="1" thickBot="1">
      <c r="A11" s="9" t="str">
        <f aca="true" t="shared" si="0" ref="A11:A36">P11</f>
        <v>BAVM 241 (=IBVS 6157) </v>
      </c>
      <c r="B11" s="14" t="str">
        <f aca="true" t="shared" si="1" ref="B11:B36">IF(H11=INT(H11),"I","II")</f>
        <v>I</v>
      </c>
      <c r="C11" s="9">
        <f aca="true" t="shared" si="2" ref="C11:C36">1*G11</f>
        <v>57061.0447</v>
      </c>
      <c r="D11" s="11" t="str">
        <f aca="true" t="shared" si="3" ref="D11:D36">VLOOKUP(F11,I$1:J$5,2,FALSE)</f>
        <v>vis</v>
      </c>
      <c r="E11" s="35">
        <f>VLOOKUP(C11,A!C$21:E$973,3,FALSE)</f>
        <v>26575.180186361165</v>
      </c>
      <c r="F11" s="14" t="s">
        <v>54</v>
      </c>
      <c r="G11" s="11" t="str">
        <f aca="true" t="shared" si="4" ref="G11:G36">MID(I11,3,LEN(I11)-3)</f>
        <v>57061.0447</v>
      </c>
      <c r="H11" s="9">
        <f aca="true" t="shared" si="5" ref="H11:H36">1*K11</f>
        <v>26575</v>
      </c>
      <c r="I11" s="36" t="s">
        <v>141</v>
      </c>
      <c r="J11" s="37" t="s">
        <v>142</v>
      </c>
      <c r="K11" s="36">
        <v>26575</v>
      </c>
      <c r="L11" s="36" t="s">
        <v>143</v>
      </c>
      <c r="M11" s="37" t="s">
        <v>134</v>
      </c>
      <c r="N11" s="37" t="s">
        <v>54</v>
      </c>
      <c r="O11" s="38" t="s">
        <v>144</v>
      </c>
      <c r="P11" s="39" t="s">
        <v>145</v>
      </c>
    </row>
    <row r="12" spans="1:16" ht="12.75" customHeight="1" thickBot="1">
      <c r="A12" s="9" t="str">
        <f t="shared" si="0"/>
        <v>IBVS 5603 </v>
      </c>
      <c r="B12" s="14" t="str">
        <f t="shared" si="1"/>
        <v>I</v>
      </c>
      <c r="C12" s="9">
        <f t="shared" si="2"/>
        <v>53045.6043</v>
      </c>
      <c r="D12" s="11" t="str">
        <f t="shared" si="3"/>
        <v>vis</v>
      </c>
      <c r="E12" s="35">
        <f>VLOOKUP(C12,A!C$21:E$973,3,FALSE)</f>
        <v>21788.124301020456</v>
      </c>
      <c r="F12" s="14" t="s">
        <v>54</v>
      </c>
      <c r="G12" s="11" t="str">
        <f t="shared" si="4"/>
        <v>53045.6043</v>
      </c>
      <c r="H12" s="9">
        <f t="shared" si="5"/>
        <v>21788</v>
      </c>
      <c r="I12" s="36" t="s">
        <v>124</v>
      </c>
      <c r="J12" s="37" t="s">
        <v>125</v>
      </c>
      <c r="K12" s="36">
        <v>21788</v>
      </c>
      <c r="L12" s="36" t="s">
        <v>126</v>
      </c>
      <c r="M12" s="37" t="s">
        <v>127</v>
      </c>
      <c r="N12" s="37" t="s">
        <v>128</v>
      </c>
      <c r="O12" s="38" t="s">
        <v>129</v>
      </c>
      <c r="P12" s="39" t="s">
        <v>130</v>
      </c>
    </row>
    <row r="13" spans="1:16" ht="12.75" customHeight="1" thickBot="1">
      <c r="A13" s="9" t="str">
        <f t="shared" si="0"/>
        <v>IBVS 5894 </v>
      </c>
      <c r="B13" s="14" t="str">
        <f t="shared" si="1"/>
        <v>I</v>
      </c>
      <c r="C13" s="9">
        <f t="shared" si="2"/>
        <v>54887.6592</v>
      </c>
      <c r="D13" s="11" t="str">
        <f t="shared" si="3"/>
        <v>vis</v>
      </c>
      <c r="E13" s="35">
        <f>VLOOKUP(C13,A!C$21:E$973,3,FALSE)</f>
        <v>23984.152350687364</v>
      </c>
      <c r="F13" s="14" t="s">
        <v>54</v>
      </c>
      <c r="G13" s="11" t="str">
        <f t="shared" si="4"/>
        <v>54887.6592</v>
      </c>
      <c r="H13" s="9">
        <f t="shared" si="5"/>
        <v>23984</v>
      </c>
      <c r="I13" s="36" t="s">
        <v>131</v>
      </c>
      <c r="J13" s="37" t="s">
        <v>132</v>
      </c>
      <c r="K13" s="36">
        <v>23984</v>
      </c>
      <c r="L13" s="36" t="s">
        <v>133</v>
      </c>
      <c r="M13" s="37" t="s">
        <v>134</v>
      </c>
      <c r="N13" s="37" t="s">
        <v>54</v>
      </c>
      <c r="O13" s="38" t="s">
        <v>135</v>
      </c>
      <c r="P13" s="39" t="s">
        <v>136</v>
      </c>
    </row>
    <row r="14" spans="1:16" ht="12.75" customHeight="1" thickBot="1">
      <c r="A14" s="9" t="str">
        <f t="shared" si="0"/>
        <v>IBVS 5992 </v>
      </c>
      <c r="B14" s="14" t="str">
        <f t="shared" si="1"/>
        <v>I</v>
      </c>
      <c r="C14" s="9">
        <f t="shared" si="2"/>
        <v>55600.6582</v>
      </c>
      <c r="D14" s="11" t="str">
        <f t="shared" si="3"/>
        <v>vis</v>
      </c>
      <c r="E14" s="35">
        <f>VLOOKUP(C14,A!C$21:E$973,3,FALSE)</f>
        <v>24834.162740380118</v>
      </c>
      <c r="F14" s="14" t="s">
        <v>54</v>
      </c>
      <c r="G14" s="11" t="str">
        <f t="shared" si="4"/>
        <v>55600.6582</v>
      </c>
      <c r="H14" s="9">
        <f t="shared" si="5"/>
        <v>24834</v>
      </c>
      <c r="I14" s="36" t="s">
        <v>137</v>
      </c>
      <c r="J14" s="37" t="s">
        <v>138</v>
      </c>
      <c r="K14" s="36">
        <v>24834</v>
      </c>
      <c r="L14" s="36" t="s">
        <v>139</v>
      </c>
      <c r="M14" s="37" t="s">
        <v>134</v>
      </c>
      <c r="N14" s="37" t="s">
        <v>54</v>
      </c>
      <c r="O14" s="38" t="s">
        <v>135</v>
      </c>
      <c r="P14" s="39" t="s">
        <v>140</v>
      </c>
    </row>
    <row r="15" spans="1:16" ht="12.75" customHeight="1" thickBot="1">
      <c r="A15" s="9" t="str">
        <f t="shared" si="0"/>
        <v> AHSB 7.7.350 </v>
      </c>
      <c r="B15" s="14" t="str">
        <f t="shared" si="1"/>
        <v>I</v>
      </c>
      <c r="C15" s="9">
        <f t="shared" si="2"/>
        <v>29670.3</v>
      </c>
      <c r="D15" s="11" t="str">
        <f t="shared" si="3"/>
        <v>vis</v>
      </c>
      <c r="E15" s="35">
        <f>VLOOKUP(C15,A!C$21:E$973,3,FALSE)</f>
        <v>-6079.027710735218</v>
      </c>
      <c r="F15" s="14" t="s">
        <v>54</v>
      </c>
      <c r="G15" s="11" t="str">
        <f t="shared" si="4"/>
        <v>29670.300</v>
      </c>
      <c r="H15" s="9">
        <f t="shared" si="5"/>
        <v>-6079</v>
      </c>
      <c r="I15" s="36" t="s">
        <v>56</v>
      </c>
      <c r="J15" s="37" t="s">
        <v>57</v>
      </c>
      <c r="K15" s="36">
        <v>-6079</v>
      </c>
      <c r="L15" s="36" t="s">
        <v>58</v>
      </c>
      <c r="M15" s="37" t="s">
        <v>59</v>
      </c>
      <c r="N15" s="37"/>
      <c r="O15" s="38" t="s">
        <v>60</v>
      </c>
      <c r="P15" s="38" t="s">
        <v>61</v>
      </c>
    </row>
    <row r="16" spans="1:16" ht="12.75" customHeight="1" thickBot="1">
      <c r="A16" s="9" t="str">
        <f t="shared" si="0"/>
        <v> AHSB 7.7.350 </v>
      </c>
      <c r="B16" s="14" t="str">
        <f t="shared" si="1"/>
        <v>I</v>
      </c>
      <c r="C16" s="9">
        <f t="shared" si="2"/>
        <v>29696.32</v>
      </c>
      <c r="D16" s="11" t="str">
        <f t="shared" si="3"/>
        <v>vis</v>
      </c>
      <c r="E16" s="35">
        <f>VLOOKUP(C16,A!C$21:E$973,3,FALSE)</f>
        <v>-6048.007652726994</v>
      </c>
      <c r="F16" s="14" t="s">
        <v>54</v>
      </c>
      <c r="G16" s="11" t="str">
        <f t="shared" si="4"/>
        <v>29696.320</v>
      </c>
      <c r="H16" s="9">
        <f t="shared" si="5"/>
        <v>-6048</v>
      </c>
      <c r="I16" s="36" t="s">
        <v>62</v>
      </c>
      <c r="J16" s="37" t="s">
        <v>63</v>
      </c>
      <c r="K16" s="36">
        <v>-6048</v>
      </c>
      <c r="L16" s="36" t="s">
        <v>64</v>
      </c>
      <c r="M16" s="37" t="s">
        <v>59</v>
      </c>
      <c r="N16" s="37"/>
      <c r="O16" s="38" t="s">
        <v>60</v>
      </c>
      <c r="P16" s="38" t="s">
        <v>61</v>
      </c>
    </row>
    <row r="17" spans="1:16" ht="12.75" customHeight="1" thickBot="1">
      <c r="A17" s="9" t="str">
        <f t="shared" si="0"/>
        <v> AHSB 7.7.350 </v>
      </c>
      <c r="B17" s="14" t="str">
        <f t="shared" si="1"/>
        <v>I</v>
      </c>
      <c r="C17" s="9">
        <f t="shared" si="2"/>
        <v>30013.381</v>
      </c>
      <c r="D17" s="11" t="str">
        <f t="shared" si="3"/>
        <v>vis</v>
      </c>
      <c r="E17" s="35">
        <f>VLOOKUP(C17,A!C$21:E$973,3,FALSE)</f>
        <v>-5670.019543113408</v>
      </c>
      <c r="F17" s="14" t="s">
        <v>54</v>
      </c>
      <c r="G17" s="11" t="str">
        <f t="shared" si="4"/>
        <v>30013.381</v>
      </c>
      <c r="H17" s="9">
        <f t="shared" si="5"/>
        <v>-5670</v>
      </c>
      <c r="I17" s="36" t="s">
        <v>65</v>
      </c>
      <c r="J17" s="37" t="s">
        <v>66</v>
      </c>
      <c r="K17" s="36">
        <v>-5670</v>
      </c>
      <c r="L17" s="36" t="s">
        <v>67</v>
      </c>
      <c r="M17" s="37" t="s">
        <v>59</v>
      </c>
      <c r="N17" s="37"/>
      <c r="O17" s="38" t="s">
        <v>60</v>
      </c>
      <c r="P17" s="38" t="s">
        <v>61</v>
      </c>
    </row>
    <row r="18" spans="1:16" ht="12.75" customHeight="1" thickBot="1">
      <c r="A18" s="9" t="str">
        <f t="shared" si="0"/>
        <v> AHSB 7.7.350 </v>
      </c>
      <c r="B18" s="14" t="str">
        <f t="shared" si="1"/>
        <v>I</v>
      </c>
      <c r="C18" s="9">
        <f t="shared" si="2"/>
        <v>30024.3</v>
      </c>
      <c r="D18" s="11" t="str">
        <f t="shared" si="3"/>
        <v>vis</v>
      </c>
      <c r="E18" s="35">
        <f>VLOOKUP(C18,A!C$21:E$973,3,FALSE)</f>
        <v>-5657.002325073757</v>
      </c>
      <c r="F18" s="14" t="s">
        <v>54</v>
      </c>
      <c r="G18" s="11" t="str">
        <f t="shared" si="4"/>
        <v>30024.300</v>
      </c>
      <c r="H18" s="9">
        <f t="shared" si="5"/>
        <v>-5657</v>
      </c>
      <c r="I18" s="36" t="s">
        <v>68</v>
      </c>
      <c r="J18" s="37" t="s">
        <v>69</v>
      </c>
      <c r="K18" s="36">
        <v>-5657</v>
      </c>
      <c r="L18" s="36" t="s">
        <v>70</v>
      </c>
      <c r="M18" s="37" t="s">
        <v>59</v>
      </c>
      <c r="N18" s="37"/>
      <c r="O18" s="38" t="s">
        <v>60</v>
      </c>
      <c r="P18" s="38" t="s">
        <v>61</v>
      </c>
    </row>
    <row r="19" spans="1:16" ht="12.75" customHeight="1" thickBot="1">
      <c r="A19" s="9" t="str">
        <f t="shared" si="0"/>
        <v> AHSB 7.7.350 </v>
      </c>
      <c r="B19" s="14" t="str">
        <f t="shared" si="1"/>
        <v>I</v>
      </c>
      <c r="C19" s="9">
        <f t="shared" si="2"/>
        <v>31142.44</v>
      </c>
      <c r="D19" s="11" t="str">
        <f t="shared" si="3"/>
        <v>vis</v>
      </c>
      <c r="E19" s="35">
        <f>VLOOKUP(C19,A!C$21:E$973,3,FALSE)</f>
        <v>-4323.998187436735</v>
      </c>
      <c r="F19" s="14" t="s">
        <v>54</v>
      </c>
      <c r="G19" s="11" t="str">
        <f t="shared" si="4"/>
        <v>31142.440</v>
      </c>
      <c r="H19" s="9">
        <f t="shared" si="5"/>
        <v>-4324</v>
      </c>
      <c r="I19" s="36" t="s">
        <v>71</v>
      </c>
      <c r="J19" s="37" t="s">
        <v>72</v>
      </c>
      <c r="K19" s="36">
        <v>-4324</v>
      </c>
      <c r="L19" s="36" t="s">
        <v>73</v>
      </c>
      <c r="M19" s="37" t="s">
        <v>59</v>
      </c>
      <c r="N19" s="37"/>
      <c r="O19" s="38" t="s">
        <v>60</v>
      </c>
      <c r="P19" s="38" t="s">
        <v>61</v>
      </c>
    </row>
    <row r="20" spans="1:16" ht="12.75" customHeight="1" thickBot="1">
      <c r="A20" s="9" t="str">
        <f t="shared" si="0"/>
        <v> AHSB 7.7.350 </v>
      </c>
      <c r="B20" s="14" t="str">
        <f t="shared" si="1"/>
        <v>I</v>
      </c>
      <c r="C20" s="9">
        <f t="shared" si="2"/>
        <v>31174.336</v>
      </c>
      <c r="D20" s="11" t="str">
        <f t="shared" si="3"/>
        <v>vis</v>
      </c>
      <c r="E20" s="35">
        <f>VLOOKUP(C20,A!C$21:E$973,3,FALSE)</f>
        <v>-4285.972984891372</v>
      </c>
      <c r="F20" s="14" t="s">
        <v>54</v>
      </c>
      <c r="G20" s="11" t="str">
        <f t="shared" si="4"/>
        <v>31174.336</v>
      </c>
      <c r="H20" s="9">
        <f t="shared" si="5"/>
        <v>-4286</v>
      </c>
      <c r="I20" s="36" t="s">
        <v>74</v>
      </c>
      <c r="J20" s="37" t="s">
        <v>75</v>
      </c>
      <c r="K20" s="36">
        <v>-4286</v>
      </c>
      <c r="L20" s="36" t="s">
        <v>76</v>
      </c>
      <c r="M20" s="37" t="s">
        <v>59</v>
      </c>
      <c r="N20" s="37"/>
      <c r="O20" s="38" t="s">
        <v>60</v>
      </c>
      <c r="P20" s="38" t="s">
        <v>61</v>
      </c>
    </row>
    <row r="21" spans="1:16" ht="12.75" customHeight="1" thickBot="1">
      <c r="A21" s="9" t="str">
        <f t="shared" si="0"/>
        <v> AHSB 7.7.350 </v>
      </c>
      <c r="B21" s="14" t="str">
        <f t="shared" si="1"/>
        <v>I</v>
      </c>
      <c r="C21" s="9">
        <f t="shared" si="2"/>
        <v>31876.407</v>
      </c>
      <c r="D21" s="11" t="str">
        <f t="shared" si="3"/>
        <v>vis</v>
      </c>
      <c r="E21" s="35">
        <f>VLOOKUP(C21,A!C$21:E$973,3,FALSE)</f>
        <v>-3448.990542697227</v>
      </c>
      <c r="F21" s="14" t="s">
        <v>54</v>
      </c>
      <c r="G21" s="11" t="str">
        <f t="shared" si="4"/>
        <v>31876.407</v>
      </c>
      <c r="H21" s="9">
        <f t="shared" si="5"/>
        <v>-3449</v>
      </c>
      <c r="I21" s="36" t="s">
        <v>77</v>
      </c>
      <c r="J21" s="37" t="s">
        <v>78</v>
      </c>
      <c r="K21" s="36">
        <v>-3449</v>
      </c>
      <c r="L21" s="36" t="s">
        <v>79</v>
      </c>
      <c r="M21" s="37" t="s">
        <v>59</v>
      </c>
      <c r="N21" s="37"/>
      <c r="O21" s="38" t="s">
        <v>60</v>
      </c>
      <c r="P21" s="38" t="s">
        <v>61</v>
      </c>
    </row>
    <row r="22" spans="1:16" ht="12.75" customHeight="1" thickBot="1">
      <c r="A22" s="9" t="str">
        <f t="shared" si="0"/>
        <v> AHSB 7.7.350 </v>
      </c>
      <c r="B22" s="14" t="str">
        <f t="shared" si="1"/>
        <v>I</v>
      </c>
      <c r="C22" s="9">
        <f t="shared" si="2"/>
        <v>32146.47</v>
      </c>
      <c r="D22" s="11" t="str">
        <f t="shared" si="3"/>
        <v>vis</v>
      </c>
      <c r="E22" s="35">
        <f>VLOOKUP(C22,A!C$21:E$973,3,FALSE)</f>
        <v>-3127.031667759679</v>
      </c>
      <c r="F22" s="14" t="s">
        <v>54</v>
      </c>
      <c r="G22" s="11" t="str">
        <f t="shared" si="4"/>
        <v>32146.470</v>
      </c>
      <c r="H22" s="9">
        <f t="shared" si="5"/>
        <v>-3127</v>
      </c>
      <c r="I22" s="36" t="s">
        <v>80</v>
      </c>
      <c r="J22" s="37" t="s">
        <v>81</v>
      </c>
      <c r="K22" s="36">
        <v>-3127</v>
      </c>
      <c r="L22" s="36" t="s">
        <v>82</v>
      </c>
      <c r="M22" s="37" t="s">
        <v>59</v>
      </c>
      <c r="N22" s="37"/>
      <c r="O22" s="38" t="s">
        <v>60</v>
      </c>
      <c r="P22" s="38" t="s">
        <v>61</v>
      </c>
    </row>
    <row r="23" spans="1:16" ht="12.75" customHeight="1" thickBot="1">
      <c r="A23" s="9" t="str">
        <f t="shared" si="0"/>
        <v> AHSB 7.7.350 </v>
      </c>
      <c r="B23" s="14" t="str">
        <f t="shared" si="1"/>
        <v>I</v>
      </c>
      <c r="C23" s="9">
        <f t="shared" si="2"/>
        <v>32225.332</v>
      </c>
      <c r="D23" s="11" t="str">
        <f t="shared" si="3"/>
        <v>vis</v>
      </c>
      <c r="E23" s="35">
        <f>VLOOKUP(C23,A!C$21:E$973,3,FALSE)</f>
        <v>-3033.015379725687</v>
      </c>
      <c r="F23" s="14" t="s">
        <v>54</v>
      </c>
      <c r="G23" s="11" t="str">
        <f t="shared" si="4"/>
        <v>32225.332</v>
      </c>
      <c r="H23" s="9">
        <f t="shared" si="5"/>
        <v>-3033</v>
      </c>
      <c r="I23" s="36" t="s">
        <v>83</v>
      </c>
      <c r="J23" s="37" t="s">
        <v>84</v>
      </c>
      <c r="K23" s="36">
        <v>-3033</v>
      </c>
      <c r="L23" s="36" t="s">
        <v>85</v>
      </c>
      <c r="M23" s="37" t="s">
        <v>59</v>
      </c>
      <c r="N23" s="37"/>
      <c r="O23" s="38" t="s">
        <v>60</v>
      </c>
      <c r="P23" s="38" t="s">
        <v>61</v>
      </c>
    </row>
    <row r="24" spans="1:16" ht="12.75" customHeight="1" thickBot="1">
      <c r="A24" s="9" t="str">
        <f t="shared" si="0"/>
        <v> AHSB 7.7.350 </v>
      </c>
      <c r="B24" s="14" t="str">
        <f t="shared" si="1"/>
        <v>I</v>
      </c>
      <c r="C24" s="9">
        <f t="shared" si="2"/>
        <v>34664.573</v>
      </c>
      <c r="D24" s="11" t="str">
        <f t="shared" si="3"/>
        <v>vis</v>
      </c>
      <c r="E24" s="35">
        <f>VLOOKUP(C24,A!C$21:E$973,3,FALSE)</f>
        <v>-125.04469117696664</v>
      </c>
      <c r="F24" s="14" t="s">
        <v>54</v>
      </c>
      <c r="G24" s="11" t="str">
        <f t="shared" si="4"/>
        <v>34664.573</v>
      </c>
      <c r="H24" s="9">
        <f t="shared" si="5"/>
        <v>-125</v>
      </c>
      <c r="I24" s="36" t="s">
        <v>86</v>
      </c>
      <c r="J24" s="37" t="s">
        <v>87</v>
      </c>
      <c r="K24" s="36">
        <v>-125</v>
      </c>
      <c r="L24" s="36" t="s">
        <v>88</v>
      </c>
      <c r="M24" s="37" t="s">
        <v>59</v>
      </c>
      <c r="N24" s="37"/>
      <c r="O24" s="38" t="s">
        <v>60</v>
      </c>
      <c r="P24" s="38" t="s">
        <v>61</v>
      </c>
    </row>
    <row r="25" spans="1:16" ht="12.75" customHeight="1" thickBot="1">
      <c r="A25" s="9" t="str">
        <f t="shared" si="0"/>
        <v> AHSB 7.7.350 </v>
      </c>
      <c r="B25" s="14" t="str">
        <f t="shared" si="1"/>
        <v>I</v>
      </c>
      <c r="C25" s="9">
        <f t="shared" si="2"/>
        <v>34769.5</v>
      </c>
      <c r="D25" s="11" t="str">
        <f t="shared" si="3"/>
        <v>vis</v>
      </c>
      <c r="E25" s="35">
        <f>VLOOKUP(C25,A!C$21:E$973,3,FALSE)</f>
        <v>0.04530216004331085</v>
      </c>
      <c r="F25" s="14" t="s">
        <v>54</v>
      </c>
      <c r="G25" s="11" t="str">
        <f t="shared" si="4"/>
        <v>34769.500</v>
      </c>
      <c r="H25" s="9">
        <f t="shared" si="5"/>
        <v>0</v>
      </c>
      <c r="I25" s="36" t="s">
        <v>89</v>
      </c>
      <c r="J25" s="37" t="s">
        <v>90</v>
      </c>
      <c r="K25" s="36">
        <v>0</v>
      </c>
      <c r="L25" s="36" t="s">
        <v>91</v>
      </c>
      <c r="M25" s="37" t="s">
        <v>59</v>
      </c>
      <c r="N25" s="37"/>
      <c r="O25" s="38" t="s">
        <v>60</v>
      </c>
      <c r="P25" s="38" t="s">
        <v>61</v>
      </c>
    </row>
    <row r="26" spans="1:16" ht="12.75" customHeight="1" thickBot="1">
      <c r="A26" s="9" t="str">
        <f t="shared" si="0"/>
        <v> AHSB 7.7.350 </v>
      </c>
      <c r="B26" s="14" t="str">
        <f t="shared" si="1"/>
        <v>I</v>
      </c>
      <c r="C26" s="9">
        <f t="shared" si="2"/>
        <v>34770.3</v>
      </c>
      <c r="D26" s="11" t="str">
        <f t="shared" si="3"/>
        <v>vis</v>
      </c>
      <c r="E26" s="35">
        <f>VLOOKUP(C26,A!C$21:E$973,3,FALSE)</f>
        <v>0.9990318451574269</v>
      </c>
      <c r="F26" s="14" t="s">
        <v>54</v>
      </c>
      <c r="G26" s="11" t="str">
        <f t="shared" si="4"/>
        <v>34770.300</v>
      </c>
      <c r="H26" s="9">
        <f t="shared" si="5"/>
        <v>1</v>
      </c>
      <c r="I26" s="36" t="s">
        <v>92</v>
      </c>
      <c r="J26" s="37" t="s">
        <v>93</v>
      </c>
      <c r="K26" s="36">
        <v>1</v>
      </c>
      <c r="L26" s="36" t="s">
        <v>94</v>
      </c>
      <c r="M26" s="37" t="s">
        <v>59</v>
      </c>
      <c r="N26" s="37"/>
      <c r="O26" s="38" t="s">
        <v>60</v>
      </c>
      <c r="P26" s="38" t="s">
        <v>61</v>
      </c>
    </row>
    <row r="27" spans="1:16" ht="12.75" customHeight="1" thickBot="1">
      <c r="A27" s="9" t="str">
        <f t="shared" si="0"/>
        <v> AHSB 7.7.350 </v>
      </c>
      <c r="B27" s="14" t="str">
        <f t="shared" si="1"/>
        <v>I</v>
      </c>
      <c r="C27" s="9">
        <f t="shared" si="2"/>
        <v>34775.324</v>
      </c>
      <c r="D27" s="11" t="str">
        <f t="shared" si="3"/>
        <v>vis</v>
      </c>
      <c r="E27" s="35">
        <f>VLOOKUP(C27,A!C$21:E$973,3,FALSE)</f>
        <v>6.988454267649441</v>
      </c>
      <c r="F27" s="14" t="s">
        <v>54</v>
      </c>
      <c r="G27" s="11" t="str">
        <f t="shared" si="4"/>
        <v>34775.324</v>
      </c>
      <c r="H27" s="9">
        <f t="shared" si="5"/>
        <v>7</v>
      </c>
      <c r="I27" s="36" t="s">
        <v>95</v>
      </c>
      <c r="J27" s="37" t="s">
        <v>96</v>
      </c>
      <c r="K27" s="36">
        <v>7</v>
      </c>
      <c r="L27" s="36" t="s">
        <v>97</v>
      </c>
      <c r="M27" s="37" t="s">
        <v>59</v>
      </c>
      <c r="N27" s="37"/>
      <c r="O27" s="38" t="s">
        <v>60</v>
      </c>
      <c r="P27" s="38" t="s">
        <v>61</v>
      </c>
    </row>
    <row r="28" spans="1:16" ht="12.75" customHeight="1" thickBot="1">
      <c r="A28" s="9" t="str">
        <f t="shared" si="0"/>
        <v> AHSB 7.7.350 </v>
      </c>
      <c r="B28" s="14" t="str">
        <f t="shared" si="1"/>
        <v>I</v>
      </c>
      <c r="C28" s="9">
        <f t="shared" si="2"/>
        <v>34780.332</v>
      </c>
      <c r="D28" s="11" t="str">
        <f t="shared" si="3"/>
        <v>vis</v>
      </c>
      <c r="E28" s="35">
        <f>VLOOKUP(C28,A!C$21:E$973,3,FALSE)</f>
        <v>12.95880209644403</v>
      </c>
      <c r="F28" s="14" t="s">
        <v>54</v>
      </c>
      <c r="G28" s="11" t="str">
        <f t="shared" si="4"/>
        <v>34780.332</v>
      </c>
      <c r="H28" s="9">
        <f t="shared" si="5"/>
        <v>13</v>
      </c>
      <c r="I28" s="36" t="s">
        <v>98</v>
      </c>
      <c r="J28" s="37" t="s">
        <v>99</v>
      </c>
      <c r="K28" s="36">
        <v>13</v>
      </c>
      <c r="L28" s="36" t="s">
        <v>100</v>
      </c>
      <c r="M28" s="37" t="s">
        <v>59</v>
      </c>
      <c r="N28" s="37"/>
      <c r="O28" s="38" t="s">
        <v>60</v>
      </c>
      <c r="P28" s="38" t="s">
        <v>61</v>
      </c>
    </row>
    <row r="29" spans="1:16" ht="12.75" customHeight="1" thickBot="1">
      <c r="A29" s="9" t="str">
        <f t="shared" si="0"/>
        <v> AHSB 7.7.350 </v>
      </c>
      <c r="B29" s="14" t="str">
        <f t="shared" si="1"/>
        <v>I</v>
      </c>
      <c r="C29" s="9">
        <f t="shared" si="2"/>
        <v>34811.366</v>
      </c>
      <c r="D29" s="11" t="str">
        <f t="shared" si="3"/>
        <v>vis</v>
      </c>
      <c r="E29" s="35">
        <f>VLOOKUP(C29,A!C$21:E$973,3,FALSE)</f>
        <v>49.95636090609837</v>
      </c>
      <c r="F29" s="14" t="s">
        <v>54</v>
      </c>
      <c r="G29" s="11" t="str">
        <f t="shared" si="4"/>
        <v>34811.366</v>
      </c>
      <c r="H29" s="9">
        <f t="shared" si="5"/>
        <v>50</v>
      </c>
      <c r="I29" s="36" t="s">
        <v>101</v>
      </c>
      <c r="J29" s="37" t="s">
        <v>102</v>
      </c>
      <c r="K29" s="36">
        <v>50</v>
      </c>
      <c r="L29" s="36" t="s">
        <v>88</v>
      </c>
      <c r="M29" s="37" t="s">
        <v>59</v>
      </c>
      <c r="N29" s="37"/>
      <c r="O29" s="38" t="s">
        <v>60</v>
      </c>
      <c r="P29" s="38" t="s">
        <v>61</v>
      </c>
    </row>
    <row r="30" spans="1:16" ht="12.75" customHeight="1" thickBot="1">
      <c r="A30" s="9" t="str">
        <f t="shared" si="0"/>
        <v> AHSB 7.7.350 </v>
      </c>
      <c r="B30" s="14" t="str">
        <f t="shared" si="1"/>
        <v>I</v>
      </c>
      <c r="C30" s="9">
        <f t="shared" si="2"/>
        <v>35107.461</v>
      </c>
      <c r="D30" s="11" t="str">
        <f t="shared" si="3"/>
        <v>vis</v>
      </c>
      <c r="E30" s="35">
        <f>VLOOKUP(C30,A!C$21:E$973,3,FALSE)</f>
        <v>402.9495997971458</v>
      </c>
      <c r="F30" s="14" t="s">
        <v>54</v>
      </c>
      <c r="G30" s="11" t="str">
        <f t="shared" si="4"/>
        <v>35107.461</v>
      </c>
      <c r="H30" s="9">
        <f t="shared" si="5"/>
        <v>403</v>
      </c>
      <c r="I30" s="36" t="s">
        <v>103</v>
      </c>
      <c r="J30" s="37" t="s">
        <v>104</v>
      </c>
      <c r="K30" s="36">
        <v>403</v>
      </c>
      <c r="L30" s="36" t="s">
        <v>105</v>
      </c>
      <c r="M30" s="37" t="s">
        <v>59</v>
      </c>
      <c r="N30" s="37"/>
      <c r="O30" s="38" t="s">
        <v>60</v>
      </c>
      <c r="P30" s="38" t="s">
        <v>61</v>
      </c>
    </row>
    <row r="31" spans="1:16" ht="12.75" customHeight="1" thickBot="1">
      <c r="A31" s="9" t="str">
        <f t="shared" si="0"/>
        <v> AHSB 7.7.350 </v>
      </c>
      <c r="B31" s="14" t="str">
        <f t="shared" si="1"/>
        <v>I</v>
      </c>
      <c r="C31" s="9">
        <f t="shared" si="2"/>
        <v>35129.321</v>
      </c>
      <c r="D31" s="11" t="str">
        <f t="shared" si="3"/>
        <v>vis</v>
      </c>
      <c r="E31" s="35">
        <f>VLOOKUP(C31,A!C$21:E$973,3,FALSE)</f>
        <v>429.0102634427949</v>
      </c>
      <c r="F31" s="14" t="s">
        <v>54</v>
      </c>
      <c r="G31" s="11" t="str">
        <f t="shared" si="4"/>
        <v>35129.321</v>
      </c>
      <c r="H31" s="9">
        <f t="shared" si="5"/>
        <v>429</v>
      </c>
      <c r="I31" s="36" t="s">
        <v>106</v>
      </c>
      <c r="J31" s="37" t="s">
        <v>107</v>
      </c>
      <c r="K31" s="36">
        <v>429</v>
      </c>
      <c r="L31" s="36" t="s">
        <v>108</v>
      </c>
      <c r="M31" s="37" t="s">
        <v>59</v>
      </c>
      <c r="N31" s="37"/>
      <c r="O31" s="38" t="s">
        <v>60</v>
      </c>
      <c r="P31" s="38" t="s">
        <v>61</v>
      </c>
    </row>
    <row r="32" spans="1:16" ht="12.75" customHeight="1" thickBot="1">
      <c r="A32" s="9" t="str">
        <f t="shared" si="0"/>
        <v> AHSB 7.7.350 </v>
      </c>
      <c r="B32" s="14" t="str">
        <f t="shared" si="1"/>
        <v>I</v>
      </c>
      <c r="C32" s="9">
        <f t="shared" si="2"/>
        <v>35160.362</v>
      </c>
      <c r="D32" s="11" t="str">
        <f t="shared" si="3"/>
        <v>vis</v>
      </c>
      <c r="E32" s="35">
        <f>VLOOKUP(C32,A!C$21:E$973,3,FALSE)</f>
        <v>466.01616738719133</v>
      </c>
      <c r="F32" s="14" t="s">
        <v>54</v>
      </c>
      <c r="G32" s="11" t="str">
        <f t="shared" si="4"/>
        <v>35160.362</v>
      </c>
      <c r="H32" s="9">
        <f t="shared" si="5"/>
        <v>466</v>
      </c>
      <c r="I32" s="36" t="s">
        <v>109</v>
      </c>
      <c r="J32" s="37" t="s">
        <v>110</v>
      </c>
      <c r="K32" s="36">
        <v>466</v>
      </c>
      <c r="L32" s="36" t="s">
        <v>111</v>
      </c>
      <c r="M32" s="37" t="s">
        <v>59</v>
      </c>
      <c r="N32" s="37"/>
      <c r="O32" s="38" t="s">
        <v>60</v>
      </c>
      <c r="P32" s="38" t="s">
        <v>61</v>
      </c>
    </row>
    <row r="33" spans="1:16" ht="12.75" customHeight="1" thickBot="1">
      <c r="A33" s="9" t="str">
        <f t="shared" si="0"/>
        <v> AHSB 7.7.350 </v>
      </c>
      <c r="B33" s="14" t="str">
        <f t="shared" si="1"/>
        <v>I</v>
      </c>
      <c r="C33" s="9">
        <f t="shared" si="2"/>
        <v>35165.386</v>
      </c>
      <c r="D33" s="11" t="str">
        <f t="shared" si="3"/>
        <v>vis</v>
      </c>
      <c r="E33" s="35">
        <f>VLOOKUP(C33,A!C$21:E$973,3,FALSE)</f>
        <v>472.00558980968333</v>
      </c>
      <c r="F33" s="14" t="s">
        <v>54</v>
      </c>
      <c r="G33" s="11" t="str">
        <f t="shared" si="4"/>
        <v>35165.386</v>
      </c>
      <c r="H33" s="9">
        <f t="shared" si="5"/>
        <v>472</v>
      </c>
      <c r="I33" s="36" t="s">
        <v>112</v>
      </c>
      <c r="J33" s="37" t="s">
        <v>113</v>
      </c>
      <c r="K33" s="36">
        <v>472</v>
      </c>
      <c r="L33" s="36" t="s">
        <v>114</v>
      </c>
      <c r="M33" s="37" t="s">
        <v>59</v>
      </c>
      <c r="N33" s="37"/>
      <c r="O33" s="38" t="s">
        <v>60</v>
      </c>
      <c r="P33" s="38" t="s">
        <v>61</v>
      </c>
    </row>
    <row r="34" spans="1:16" ht="12.75" customHeight="1" thickBot="1">
      <c r="A34" s="9" t="str">
        <f t="shared" si="0"/>
        <v> AHSB 7.7.350 </v>
      </c>
      <c r="B34" s="14" t="str">
        <f t="shared" si="1"/>
        <v>I</v>
      </c>
      <c r="C34" s="9">
        <f t="shared" si="2"/>
        <v>35186.353</v>
      </c>
      <c r="D34" s="11" t="str">
        <f t="shared" si="3"/>
        <v>vis</v>
      </c>
      <c r="E34" s="35">
        <f>VLOOKUP(C34,A!C$21:E$973,3,FALSE)</f>
        <v>497.001652694332</v>
      </c>
      <c r="F34" s="14" t="s">
        <v>54</v>
      </c>
      <c r="G34" s="11" t="str">
        <f t="shared" si="4"/>
        <v>35186.353</v>
      </c>
      <c r="H34" s="9">
        <f t="shared" si="5"/>
        <v>497</v>
      </c>
      <c r="I34" s="36" t="s">
        <v>115</v>
      </c>
      <c r="J34" s="37" t="s">
        <v>116</v>
      </c>
      <c r="K34" s="36">
        <v>497</v>
      </c>
      <c r="L34" s="36" t="s">
        <v>117</v>
      </c>
      <c r="M34" s="37" t="s">
        <v>59</v>
      </c>
      <c r="N34" s="37"/>
      <c r="O34" s="38" t="s">
        <v>60</v>
      </c>
      <c r="P34" s="38" t="s">
        <v>61</v>
      </c>
    </row>
    <row r="35" spans="1:16" ht="12.75" customHeight="1" thickBot="1">
      <c r="A35" s="9" t="str">
        <f t="shared" si="0"/>
        <v> AHSB 7.7.350 </v>
      </c>
      <c r="B35" s="14" t="str">
        <f t="shared" si="1"/>
        <v>I</v>
      </c>
      <c r="C35" s="9">
        <f t="shared" si="2"/>
        <v>36216.465</v>
      </c>
      <c r="D35" s="11" t="str">
        <f t="shared" si="3"/>
        <v>vis</v>
      </c>
      <c r="E35" s="35">
        <f>VLOOKUP(C35,A!C$21:E$973,3,FALSE)</f>
        <v>1725.0621444301973</v>
      </c>
      <c r="F35" s="14" t="s">
        <v>54</v>
      </c>
      <c r="G35" s="11" t="str">
        <f t="shared" si="4"/>
        <v>36216.465</v>
      </c>
      <c r="H35" s="9">
        <f t="shared" si="5"/>
        <v>1725</v>
      </c>
      <c r="I35" s="36" t="s">
        <v>118</v>
      </c>
      <c r="J35" s="37" t="s">
        <v>119</v>
      </c>
      <c r="K35" s="36">
        <v>1725</v>
      </c>
      <c r="L35" s="36" t="s">
        <v>120</v>
      </c>
      <c r="M35" s="37" t="s">
        <v>59</v>
      </c>
      <c r="N35" s="37"/>
      <c r="O35" s="38" t="s">
        <v>60</v>
      </c>
      <c r="P35" s="38" t="s">
        <v>61</v>
      </c>
    </row>
    <row r="36" spans="1:16" ht="12.75" customHeight="1" thickBot="1">
      <c r="A36" s="9" t="str">
        <f t="shared" si="0"/>
        <v> AHSB 7.7.350 </v>
      </c>
      <c r="B36" s="14" t="str">
        <f t="shared" si="1"/>
        <v>II</v>
      </c>
      <c r="C36" s="9">
        <f t="shared" si="2"/>
        <v>37764.467</v>
      </c>
      <c r="D36" s="11" t="str">
        <f t="shared" si="3"/>
        <v>vis</v>
      </c>
      <c r="E36" s="35">
        <f>VLOOKUP(C36,A!C$21:E$973,3,FALSE)</f>
        <v>3570.5314694435115</v>
      </c>
      <c r="F36" s="14" t="s">
        <v>54</v>
      </c>
      <c r="G36" s="11" t="str">
        <f t="shared" si="4"/>
        <v>37764.467</v>
      </c>
      <c r="H36" s="9">
        <f t="shared" si="5"/>
        <v>3570.5</v>
      </c>
      <c r="I36" s="36" t="s">
        <v>121</v>
      </c>
      <c r="J36" s="37" t="s">
        <v>122</v>
      </c>
      <c r="K36" s="36">
        <v>3570.5</v>
      </c>
      <c r="L36" s="36" t="s">
        <v>123</v>
      </c>
      <c r="M36" s="37" t="s">
        <v>59</v>
      </c>
      <c r="N36" s="37"/>
      <c r="O36" s="38" t="s">
        <v>60</v>
      </c>
      <c r="P36" s="38" t="s">
        <v>61</v>
      </c>
    </row>
    <row r="37" spans="2:6" ht="12.75">
      <c r="B37" s="14"/>
      <c r="E37" s="35"/>
      <c r="F37" s="14"/>
    </row>
    <row r="38" spans="2:6" ht="12.75">
      <c r="B38" s="14"/>
      <c r="E38" s="35"/>
      <c r="F38" s="14"/>
    </row>
    <row r="39" spans="2:6" ht="12.75">
      <c r="B39" s="14"/>
      <c r="E39" s="35"/>
      <c r="F39" s="14"/>
    </row>
    <row r="40" spans="2:6" ht="12.75">
      <c r="B40" s="14"/>
      <c r="E40" s="35"/>
      <c r="F40" s="14"/>
    </row>
    <row r="41" spans="2:6" ht="12.75">
      <c r="B41" s="14"/>
      <c r="E41" s="35"/>
      <c r="F41" s="14"/>
    </row>
    <row r="42" spans="2:6" ht="12.75">
      <c r="B42" s="14"/>
      <c r="E42" s="35"/>
      <c r="F42" s="14"/>
    </row>
    <row r="43" spans="2:6" ht="12.75">
      <c r="B43" s="14"/>
      <c r="E43" s="35"/>
      <c r="F43" s="14"/>
    </row>
    <row r="44" spans="2:6" ht="12.75">
      <c r="B44" s="14"/>
      <c r="E44" s="35"/>
      <c r="F44" s="14"/>
    </row>
    <row r="45" spans="2:6" ht="12.75">
      <c r="B45" s="14"/>
      <c r="E45" s="35"/>
      <c r="F45" s="14"/>
    </row>
    <row r="46" spans="2:6" ht="12.75">
      <c r="B46" s="14"/>
      <c r="E46" s="35"/>
      <c r="F46" s="14"/>
    </row>
    <row r="47" spans="2:6" ht="12.75">
      <c r="B47" s="14"/>
      <c r="E47" s="35"/>
      <c r="F47" s="14"/>
    </row>
    <row r="48" spans="2:6" ht="12.75">
      <c r="B48" s="14"/>
      <c r="E48" s="35"/>
      <c r="F48" s="14"/>
    </row>
    <row r="49" spans="2:6" ht="12.75">
      <c r="B49" s="14"/>
      <c r="E49" s="35"/>
      <c r="F49" s="14"/>
    </row>
    <row r="50" spans="2:6" ht="12.75">
      <c r="B50" s="14"/>
      <c r="E50" s="35"/>
      <c r="F50" s="14"/>
    </row>
    <row r="51" spans="2:6" ht="12.75">
      <c r="B51" s="14"/>
      <c r="E51" s="35"/>
      <c r="F51" s="14"/>
    </row>
    <row r="52" spans="2:6" ht="12.75">
      <c r="B52" s="14"/>
      <c r="E52" s="35"/>
      <c r="F52" s="14"/>
    </row>
    <row r="53" spans="2:6" ht="12.75">
      <c r="B53" s="14"/>
      <c r="F53" s="14"/>
    </row>
    <row r="54" spans="2:6" ht="12.75">
      <c r="B54" s="14"/>
      <c r="F54" s="14"/>
    </row>
    <row r="55" spans="2:6" ht="12.75">
      <c r="B55" s="14"/>
      <c r="F55" s="14"/>
    </row>
    <row r="56" spans="2:6" ht="12.75">
      <c r="B56" s="14"/>
      <c r="F56" s="14"/>
    </row>
    <row r="57" spans="2:6" ht="12.75">
      <c r="B57" s="14"/>
      <c r="F57" s="14"/>
    </row>
    <row r="58" spans="2:6" ht="12.75">
      <c r="B58" s="14"/>
      <c r="F58" s="14"/>
    </row>
    <row r="59" spans="2:6" ht="12.75">
      <c r="B59" s="14"/>
      <c r="F59" s="14"/>
    </row>
    <row r="60" spans="2:6" ht="12.75">
      <c r="B60" s="14"/>
      <c r="F60" s="14"/>
    </row>
    <row r="61" spans="2:6" ht="12.75">
      <c r="B61" s="14"/>
      <c r="F61" s="14"/>
    </row>
    <row r="62" spans="2:6" ht="12.75">
      <c r="B62" s="14"/>
      <c r="F62" s="14"/>
    </row>
    <row r="63" spans="2:6" ht="12.75">
      <c r="B63" s="14"/>
      <c r="F63" s="14"/>
    </row>
    <row r="64" spans="2:6" ht="12.75">
      <c r="B64" s="14"/>
      <c r="F64" s="14"/>
    </row>
    <row r="65" spans="2:6" ht="12.75">
      <c r="B65" s="14"/>
      <c r="F65" s="14"/>
    </row>
    <row r="66" spans="2:6" ht="12.75">
      <c r="B66" s="14"/>
      <c r="F66" s="14"/>
    </row>
    <row r="67" spans="2:6" ht="12.75">
      <c r="B67" s="14"/>
      <c r="F67" s="14"/>
    </row>
    <row r="68" spans="2:6" ht="12.75">
      <c r="B68" s="14"/>
      <c r="F68" s="14"/>
    </row>
    <row r="69" spans="2:6" ht="12.75">
      <c r="B69" s="14"/>
      <c r="F69" s="14"/>
    </row>
    <row r="70" spans="2:6" ht="12.75">
      <c r="B70" s="14"/>
      <c r="F70" s="14"/>
    </row>
    <row r="71" spans="2:6" ht="12.75">
      <c r="B71" s="14"/>
      <c r="F71" s="14"/>
    </row>
    <row r="72" spans="2:6" ht="12.75">
      <c r="B72" s="14"/>
      <c r="F72" s="14"/>
    </row>
    <row r="73" spans="2:6" ht="12.75">
      <c r="B73" s="14"/>
      <c r="F73" s="14"/>
    </row>
    <row r="74" spans="2:6" ht="12.75">
      <c r="B74" s="14"/>
      <c r="F74" s="14"/>
    </row>
    <row r="75" spans="2:6" ht="12.75">
      <c r="B75" s="14"/>
      <c r="F75" s="14"/>
    </row>
    <row r="76" spans="2:6" ht="12.75">
      <c r="B76" s="14"/>
      <c r="F76" s="14"/>
    </row>
    <row r="77" spans="2:6" ht="12.75">
      <c r="B77" s="14"/>
      <c r="F77" s="14"/>
    </row>
    <row r="78" spans="2:6" ht="12.75">
      <c r="B78" s="14"/>
      <c r="F78" s="14"/>
    </row>
    <row r="79" spans="2:6" ht="12.75">
      <c r="B79" s="14"/>
      <c r="F79" s="14"/>
    </row>
    <row r="80" spans="2:6" ht="12.75">
      <c r="B80" s="14"/>
      <c r="F80" s="14"/>
    </row>
    <row r="81" spans="2:6" ht="12.75">
      <c r="B81" s="14"/>
      <c r="F81" s="14"/>
    </row>
    <row r="82" spans="2:6" ht="12.75">
      <c r="B82" s="14"/>
      <c r="F82" s="14"/>
    </row>
    <row r="83" spans="2:6" ht="12.75">
      <c r="B83" s="14"/>
      <c r="F83" s="14"/>
    </row>
    <row r="84" spans="2:6" ht="12.75">
      <c r="B84" s="14"/>
      <c r="F84" s="14"/>
    </row>
    <row r="85" spans="2:6" ht="12.75">
      <c r="B85" s="14"/>
      <c r="F85" s="14"/>
    </row>
    <row r="86" spans="2:6" ht="12.75">
      <c r="B86" s="14"/>
      <c r="F86" s="14"/>
    </row>
    <row r="87" spans="2:6" ht="12.75">
      <c r="B87" s="14"/>
      <c r="F87" s="14"/>
    </row>
    <row r="88" spans="2:6" ht="12.75">
      <c r="B88" s="14"/>
      <c r="F88" s="14"/>
    </row>
    <row r="89" spans="2:6" ht="12.75">
      <c r="B89" s="14"/>
      <c r="F89" s="14"/>
    </row>
    <row r="90" spans="2:6" ht="12.75">
      <c r="B90" s="14"/>
      <c r="F90" s="14"/>
    </row>
    <row r="91" spans="2:6" ht="12.75">
      <c r="B91" s="14"/>
      <c r="F91" s="14"/>
    </row>
    <row r="92" spans="2:6" ht="12.75">
      <c r="B92" s="14"/>
      <c r="F92" s="14"/>
    </row>
    <row r="93" spans="2:6" ht="12.75">
      <c r="B93" s="14"/>
      <c r="F93" s="14"/>
    </row>
    <row r="94" spans="2:6" ht="12.75">
      <c r="B94" s="14"/>
      <c r="F94" s="14"/>
    </row>
    <row r="95" spans="2:6" ht="12.75">
      <c r="B95" s="14"/>
      <c r="F95" s="14"/>
    </row>
    <row r="96" spans="2:6" ht="12.75">
      <c r="B96" s="14"/>
      <c r="F96" s="14"/>
    </row>
    <row r="97" spans="2:6" ht="12.75">
      <c r="B97" s="14"/>
      <c r="F97" s="14"/>
    </row>
    <row r="98" spans="2:6" ht="12.75">
      <c r="B98" s="14"/>
      <c r="F98" s="14"/>
    </row>
    <row r="99" spans="2:6" ht="12.75">
      <c r="B99" s="14"/>
      <c r="F99" s="14"/>
    </row>
    <row r="100" spans="2:6" ht="12.75">
      <c r="B100" s="14"/>
      <c r="F100" s="14"/>
    </row>
    <row r="101" spans="2:6" ht="12.75">
      <c r="B101" s="14"/>
      <c r="F101" s="14"/>
    </row>
    <row r="102" spans="2:6" ht="12.75">
      <c r="B102" s="14"/>
      <c r="F102" s="14"/>
    </row>
    <row r="103" spans="2:6" ht="12.75">
      <c r="B103" s="14"/>
      <c r="F103" s="14"/>
    </row>
    <row r="104" spans="2:6" ht="12.75">
      <c r="B104" s="14"/>
      <c r="F104" s="14"/>
    </row>
    <row r="105" spans="2:6" ht="12.75">
      <c r="B105" s="14"/>
      <c r="F105" s="14"/>
    </row>
    <row r="106" spans="2:6" ht="12.75">
      <c r="B106" s="14"/>
      <c r="F106" s="14"/>
    </row>
    <row r="107" spans="2:6" ht="12.75">
      <c r="B107" s="14"/>
      <c r="F107" s="14"/>
    </row>
    <row r="108" spans="2:6" ht="12.75">
      <c r="B108" s="14"/>
      <c r="F108" s="14"/>
    </row>
    <row r="109" spans="2:6" ht="12.75">
      <c r="B109" s="14"/>
      <c r="F109" s="14"/>
    </row>
    <row r="110" spans="2:6" ht="12.75">
      <c r="B110" s="14"/>
      <c r="F110" s="14"/>
    </row>
    <row r="111" spans="2:6" ht="12.75">
      <c r="B111" s="14"/>
      <c r="F111" s="14"/>
    </row>
    <row r="112" spans="2:6" ht="12.75">
      <c r="B112" s="14"/>
      <c r="F112" s="14"/>
    </row>
    <row r="113" spans="2:6" ht="12.75">
      <c r="B113" s="14"/>
      <c r="F113" s="14"/>
    </row>
    <row r="114" spans="2:6" ht="12.75">
      <c r="B114" s="14"/>
      <c r="F114" s="14"/>
    </row>
    <row r="115" spans="2:6" ht="12.75">
      <c r="B115" s="14"/>
      <c r="F115" s="14"/>
    </row>
    <row r="116" spans="2:6" ht="12.75">
      <c r="B116" s="14"/>
      <c r="F116" s="14"/>
    </row>
    <row r="117" spans="2:6" ht="12.75">
      <c r="B117" s="14"/>
      <c r="F117" s="14"/>
    </row>
    <row r="118" spans="2:6" ht="12.75">
      <c r="B118" s="14"/>
      <c r="F118" s="14"/>
    </row>
    <row r="119" spans="2:6" ht="12.75">
      <c r="B119" s="14"/>
      <c r="F119" s="14"/>
    </row>
    <row r="120" spans="2:6" ht="12.75">
      <c r="B120" s="14"/>
      <c r="F120" s="14"/>
    </row>
    <row r="121" spans="2:6" ht="12.75">
      <c r="B121" s="14"/>
      <c r="F121" s="14"/>
    </row>
    <row r="122" spans="2:6" ht="12.75">
      <c r="B122" s="14"/>
      <c r="F122" s="14"/>
    </row>
    <row r="123" spans="2:6" ht="12.75">
      <c r="B123" s="14"/>
      <c r="F123" s="14"/>
    </row>
    <row r="124" spans="2:6" ht="12.75">
      <c r="B124" s="14"/>
      <c r="F124" s="14"/>
    </row>
    <row r="125" spans="2:6" ht="12.75">
      <c r="B125" s="14"/>
      <c r="F125" s="14"/>
    </row>
    <row r="126" spans="2:6" ht="12.75">
      <c r="B126" s="14"/>
      <c r="F126" s="14"/>
    </row>
    <row r="127" spans="2:6" ht="12.75">
      <c r="B127" s="14"/>
      <c r="F127" s="14"/>
    </row>
    <row r="128" spans="2:6" ht="12.75">
      <c r="B128" s="14"/>
      <c r="F128" s="14"/>
    </row>
    <row r="129" spans="2:6" ht="12.75">
      <c r="B129" s="14"/>
      <c r="F129" s="14"/>
    </row>
    <row r="130" spans="2:6" ht="12.75">
      <c r="B130" s="14"/>
      <c r="F130" s="14"/>
    </row>
    <row r="131" spans="2:6" ht="12.75">
      <c r="B131" s="14"/>
      <c r="F131" s="14"/>
    </row>
    <row r="132" spans="2:6" ht="12.75">
      <c r="B132" s="14"/>
      <c r="F132" s="14"/>
    </row>
    <row r="133" spans="2:6" ht="12.75">
      <c r="B133" s="14"/>
      <c r="F133" s="14"/>
    </row>
    <row r="134" spans="2:6" ht="12.75">
      <c r="B134" s="14"/>
      <c r="F134" s="14"/>
    </row>
    <row r="135" spans="2:6" ht="12.75">
      <c r="B135" s="14"/>
      <c r="F135" s="14"/>
    </row>
    <row r="136" spans="2:6" ht="12.75">
      <c r="B136" s="14"/>
      <c r="F136" s="14"/>
    </row>
    <row r="137" spans="2:6" ht="12.75">
      <c r="B137" s="14"/>
      <c r="F137" s="14"/>
    </row>
    <row r="138" spans="2:6" ht="12.75">
      <c r="B138" s="14"/>
      <c r="F138" s="14"/>
    </row>
    <row r="139" spans="2:6" ht="12.75">
      <c r="B139" s="14"/>
      <c r="F139" s="14"/>
    </row>
    <row r="140" spans="2:6" ht="12.75">
      <c r="B140" s="14"/>
      <c r="F140" s="14"/>
    </row>
    <row r="141" spans="2:6" ht="12.75">
      <c r="B141" s="14"/>
      <c r="F141" s="14"/>
    </row>
    <row r="142" spans="2:6" ht="12.75">
      <c r="B142" s="14"/>
      <c r="F142" s="14"/>
    </row>
    <row r="143" spans="2:6" ht="12.75">
      <c r="B143" s="14"/>
      <c r="F143" s="14"/>
    </row>
    <row r="144" spans="2:6" ht="12.75">
      <c r="B144" s="14"/>
      <c r="F144" s="14"/>
    </row>
    <row r="145" spans="2:6" ht="12.75">
      <c r="B145" s="14"/>
      <c r="F145" s="14"/>
    </row>
    <row r="146" spans="2:6" ht="12.75">
      <c r="B146" s="14"/>
      <c r="F146" s="14"/>
    </row>
    <row r="147" spans="2:6" ht="12.75">
      <c r="B147" s="14"/>
      <c r="F147" s="14"/>
    </row>
    <row r="148" spans="2:6" ht="12.75">
      <c r="B148" s="14"/>
      <c r="F148" s="14"/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  <row r="824" spans="2:6" ht="12.75">
      <c r="B824" s="14"/>
      <c r="F824" s="14"/>
    </row>
    <row r="825" spans="2:6" ht="12.75">
      <c r="B825" s="14"/>
      <c r="F825" s="14"/>
    </row>
    <row r="826" spans="2:6" ht="12.75">
      <c r="B826" s="14"/>
      <c r="F826" s="14"/>
    </row>
    <row r="827" spans="2:6" ht="12.75">
      <c r="B827" s="14"/>
      <c r="F827" s="14"/>
    </row>
    <row r="828" spans="2:6" ht="12.75">
      <c r="B828" s="14"/>
      <c r="F828" s="14"/>
    </row>
    <row r="829" spans="2:6" ht="12.75">
      <c r="B829" s="14"/>
      <c r="F829" s="14"/>
    </row>
    <row r="830" spans="2:6" ht="12.75">
      <c r="B830" s="14"/>
      <c r="F830" s="14"/>
    </row>
    <row r="831" spans="2:6" ht="12.75">
      <c r="B831" s="14"/>
      <c r="F831" s="14"/>
    </row>
    <row r="832" spans="2:6" ht="12.75">
      <c r="B832" s="14"/>
      <c r="F832" s="14"/>
    </row>
    <row r="833" spans="2:6" ht="12.75">
      <c r="B833" s="14"/>
      <c r="F833" s="14"/>
    </row>
    <row r="834" spans="2:6" ht="12.75">
      <c r="B834" s="14"/>
      <c r="F834" s="14"/>
    </row>
    <row r="835" spans="2:6" ht="12.75">
      <c r="B835" s="14"/>
      <c r="F835" s="14"/>
    </row>
    <row r="836" spans="2:6" ht="12.75">
      <c r="B836" s="14"/>
      <c r="F836" s="14"/>
    </row>
    <row r="837" spans="2:6" ht="12.75">
      <c r="B837" s="14"/>
      <c r="F837" s="14"/>
    </row>
    <row r="838" spans="2:6" ht="12.75">
      <c r="B838" s="14"/>
      <c r="F838" s="14"/>
    </row>
    <row r="839" spans="2:6" ht="12.75">
      <c r="B839" s="14"/>
      <c r="F839" s="14"/>
    </row>
    <row r="840" spans="2:6" ht="12.75">
      <c r="B840" s="14"/>
      <c r="F840" s="14"/>
    </row>
  </sheetData>
  <sheetProtection/>
  <hyperlinks>
    <hyperlink ref="P12" r:id="rId1" display="http://www.konkoly.hu/cgi-bin/IBVS?5603"/>
    <hyperlink ref="P13" r:id="rId2" display="http://www.konkoly.hu/cgi-bin/IBVS?5894"/>
    <hyperlink ref="P14" r:id="rId3" display="http://www.konkoly.hu/cgi-bin/IBVS?5992"/>
    <hyperlink ref="P11" r:id="rId4" display="http://www.bav-astro.de/sfs/BAVM_link.php?BAVMnr=2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