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<sst xmlns="http://schemas.openxmlformats.org/spreadsheetml/2006/main" count="447" uniqueCount="175">
  <si>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</si>
  <si>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</si>
  <si>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</si>
  <si>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</si>
  <si>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</si>
  <si>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</si>
  <si>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</si>
  <si>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</si>
  <si>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</si>
  <si>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</si>
  <si>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</si>
  <si>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</si>
  <si>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</si>
  <si>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</si>
  <si>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</si>
  <si>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</si>
  <si>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</si>
  <si>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</si>
  <si>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</si>
  <si>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</si>
  <si>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</si>
  <si>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</si>
  <si>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</si>
  <si>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</si>
  <si>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</si>
  <si>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</si>
  <si>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</si>
  <si>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</si>
  <si>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</si>
  <si>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</si>
  <si>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Dahm M</t>
  </si>
  <si>
    <t>BBSAG Bull.100</t>
  </si>
  <si>
    <t>B</t>
  </si>
  <si>
    <t>BBSAG</t>
  </si>
  <si>
    <t>I</t>
  </si>
  <si>
    <t>II</t>
  </si>
  <si>
    <t>IBVS 3958</t>
  </si>
  <si>
    <t>See IBVS 3958</t>
  </si>
  <si>
    <t>Massive eclipsing Be supergiant primary</t>
  </si>
  <si>
    <t>Long period confirmed by RVs.</t>
  </si>
  <si>
    <t># of data points:</t>
  </si>
  <si>
    <t>EB/GS/D</t>
  </si>
  <si>
    <t>V505 Mon / GSC 00152-00591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</si>
  <si>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</si>
  <si>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</si>
  <si>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</si>
  <si>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</si>
  <si>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</si>
  <si>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</si>
  <si>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</si>
  <si>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</si>
  <si>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</si>
  <si>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</si>
  <si>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</si>
  <si>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2441328.06 </t>
  </si>
  <si>
    <t> 11.01.1972 13:26 </t>
  </si>
  <si>
    <t> 0.24 </t>
  </si>
  <si>
    <t>E </t>
  </si>
  <si>
    <t>?</t>
  </si>
  <si>
    <t> D.Cochol et al. </t>
  </si>
  <si>
    <t> COSP 17.75 </t>
  </si>
  <si>
    <t>2444635.318 </t>
  </si>
  <si>
    <t> 30.01.1981 19:37 </t>
  </si>
  <si>
    <t> 0.000 </t>
  </si>
  <si>
    <t> Cochol &amp; Kucera </t>
  </si>
  <si>
    <t>IBVS 1998 </t>
  </si>
  <si>
    <t>2445252.5 </t>
  </si>
  <si>
    <t> 10.10.1982 00:00 </t>
  </si>
  <si>
    <t> -1.3 </t>
  </si>
  <si>
    <t>U</t>
  </si>
  <si>
    <t> Vogt &amp; Sterken </t>
  </si>
  <si>
    <t>IBVS 3958 </t>
  </si>
  <si>
    <t>2445253.8 </t>
  </si>
  <si>
    <t> 11.10.1982 07:12 </t>
  </si>
  <si>
    <t> 0.0 </t>
  </si>
  <si>
    <t>2445685.3 </t>
  </si>
  <si>
    <t> 16.12.1983 19:12 </t>
  </si>
  <si>
    <t> 1.3 </t>
  </si>
  <si>
    <t>2445685.5 </t>
  </si>
  <si>
    <t> 17.12.1983 00:00 </t>
  </si>
  <si>
    <t> 1.5 </t>
  </si>
  <si>
    <t>2446005.1 </t>
  </si>
  <si>
    <t> 31.10.1984 14:24 </t>
  </si>
  <si>
    <t> -1.6 </t>
  </si>
  <si>
    <t>2446005.2 </t>
  </si>
  <si>
    <t> 31.10.1984 16:48 </t>
  </si>
  <si>
    <t> -1.5 </t>
  </si>
  <si>
    <t>2446087.2 </t>
  </si>
  <si>
    <t> 21.01.1985 16:48 </t>
  </si>
  <si>
    <t> -0.2 </t>
  </si>
  <si>
    <t>2446087.5 </t>
  </si>
  <si>
    <t> 22.01.1985 00:00 </t>
  </si>
  <si>
    <t> 0.1 </t>
  </si>
  <si>
    <t>2446140.7 </t>
  </si>
  <si>
    <t> 16.03.1985 04:48 </t>
  </si>
  <si>
    <t> -0.5 </t>
  </si>
  <si>
    <t>2446140.9 </t>
  </si>
  <si>
    <t> 16.03.1985 09:36 </t>
  </si>
  <si>
    <t> -0.3 </t>
  </si>
  <si>
    <t>2446382.6 </t>
  </si>
  <si>
    <t> 13.11.1985 02:24 </t>
  </si>
  <si>
    <t> -0.6 </t>
  </si>
  <si>
    <t>2446382.7 </t>
  </si>
  <si>
    <t> 13.11.1985 04:48 </t>
  </si>
  <si>
    <t>2446410.0 </t>
  </si>
  <si>
    <t> 10.12.1985 12:00 </t>
  </si>
  <si>
    <t> -0.1 </t>
  </si>
  <si>
    <t>2446410.1 </t>
  </si>
  <si>
    <t> 10.12.1985 14:24 </t>
  </si>
  <si>
    <t>2446436.0 </t>
  </si>
  <si>
    <t> 05.01.1986 12:00 </t>
  </si>
  <si>
    <t> -1.0 </t>
  </si>
  <si>
    <t>2446436.6 </t>
  </si>
  <si>
    <t> 06.01.1986 02:24 </t>
  </si>
  <si>
    <t> -0.4 </t>
  </si>
  <si>
    <t>2446490.4 </t>
  </si>
  <si>
    <t> 28.02.1986 21:36 </t>
  </si>
  <si>
    <t>2446490.5 </t>
  </si>
  <si>
    <t> 01.03.1986 00:00 </t>
  </si>
  <si>
    <t>2447136.1 </t>
  </si>
  <si>
    <t> 06.12.1987 14:24 </t>
  </si>
  <si>
    <t> -0.0 </t>
  </si>
  <si>
    <t>2447137.2 </t>
  </si>
  <si>
    <t> 07.12.1987 16:48 </t>
  </si>
  <si>
    <t> 1.1 </t>
  </si>
  <si>
    <t>2447162.9 </t>
  </si>
  <si>
    <t> 02.01.1988 09:36 </t>
  </si>
  <si>
    <t>2447163.0 </t>
  </si>
  <si>
    <t> 02.01.1988 12:00 </t>
  </si>
  <si>
    <t>2447243.3 </t>
  </si>
  <si>
    <t> 22.03.1988 19:12 </t>
  </si>
  <si>
    <t>2447244.4 </t>
  </si>
  <si>
    <t> 23.03.1988 21:36 </t>
  </si>
  <si>
    <t> 0.7 </t>
  </si>
  <si>
    <t>2447458.6 </t>
  </si>
  <si>
    <t> 24.10.1988 02:24 </t>
  </si>
  <si>
    <t>2447544.6 </t>
  </si>
  <si>
    <t> 18.01.1989 02:24 </t>
  </si>
  <si>
    <t> 5.1 </t>
  </si>
  <si>
    <t>V </t>
  </si>
  <si>
    <t>  </t>
  </si>
  <si>
    <t> VSSC 73 </t>
  </si>
  <si>
    <t>2447565.1 </t>
  </si>
  <si>
    <t> 07.02.1989 14:24 </t>
  </si>
  <si>
    <t>2447592.5 </t>
  </si>
  <si>
    <t> 07.03.1989 00:00 </t>
  </si>
  <si>
    <t> -0.7 </t>
  </si>
  <si>
    <t>2447592.6 </t>
  </si>
  <si>
    <t> 07.03.1989 02:24 </t>
  </si>
  <si>
    <t>2447835.0 </t>
  </si>
  <si>
    <t> 04.11.1989 12:00 </t>
  </si>
  <si>
    <t>2447835.6 </t>
  </si>
  <si>
    <t> 05.11.1989 02:24 </t>
  </si>
  <si>
    <t> 0.3 </t>
  </si>
  <si>
    <t>2447888.7 </t>
  </si>
  <si>
    <t> 28.12.1989 04:48 </t>
  </si>
  <si>
    <t>2447889.4 </t>
  </si>
  <si>
    <t> 28.12.1989 21:36 </t>
  </si>
  <si>
    <t> 0.4 </t>
  </si>
  <si>
    <t>2448291.6 </t>
  </si>
  <si>
    <t> 04.02.1991 02:24 </t>
  </si>
  <si>
    <t> -0.8 </t>
  </si>
  <si>
    <t>2448668.26 </t>
  </si>
  <si>
    <t> 15.02.1992 18:14 </t>
  </si>
  <si>
    <t> -0.60 </t>
  </si>
  <si>
    <t> M.Dahm </t>
  </si>
  <si>
    <t> BBS 100 </t>
  </si>
  <si>
    <t>IBVS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</si>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</sst>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V505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55"/>
          <c:w val="0.909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A!$F$21:$F$1002</c:f>
              <c:numCache/>
            </c:numRef>
          </c:xVal>
          <c:yVal>
            <c:numRef>
              <c:f>A!$H$21:$H$1002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A!$D$21:$D$1002</c:f>
                <c:numCache>
                  <c:ptCount val="9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</c:numCache>
              </c:numRef>
            </c:plus>
            <c:minus>
              <c:numRef>
                <c:f>A!$D$21:$D$1002</c:f>
                <c:numCache>
                  <c:ptCount val="9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A!$I$21:$I$1002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A!$D$21:$D$50</c:f>
                <c:numCache>
                  <c:ptCount val="3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A!$J$21:$J$1002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A!$K$21:$K$1002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A!$L$21:$L$1002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A!$M$21:$M$1002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plus>
            <c:minus>
              <c:numRef>
                <c:f>A!$D$21:$D$102</c:f>
                <c:numCache>
                  <c:ptCount val="8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0.05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A!$F$21:$F$1002</c:f>
              <c:numCache/>
            </c:numRef>
          </c:xVal>
          <c:yVal>
            <c:numRef>
              <c:f>A!$N$21:$N$1002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A!$F$21:$F$1002</c:f>
              <c:numCache/>
            </c:numRef>
          </c:xVal>
          <c:yVal>
            <c:numRef>
              <c:f>A!$O$21:$O$1002</c:f>
              <c:numCache/>
            </c:numRef>
          </c:yVal>
          <c:smooth val="0"/>
        </c:ser>
        <c:axId val="32793593"/>
        <c:axId val="26706882"/>
      </c:scatterChart>
      <c:val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crossBetween val="midCat"/>
        <c:dispUnits/>
      </c:valAx>
      <c:valAx>
        <c:axId val="2670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3025"/>
          <c:w val="0.743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76200</xdr:rowOff>
    </xdr:from>
    <xdr:to>
      <xdr:col>18</xdr:col>
      <xdr:colOff>304800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581650" y="76200"/>
        <a:ext cx="6134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998" TargetMode="External" /><Relationship Id="rId2" Type="http://schemas.openxmlformats.org/officeDocument/2006/relationships/hyperlink" Target="http://www.konkoly.hu/cgi-bin/IBVS?3958" TargetMode="External" /><Relationship Id="rId3" Type="http://schemas.openxmlformats.org/officeDocument/2006/relationships/hyperlink" Target="http://www.konkoly.hu/cgi-bin/IBVS?3958" TargetMode="External" /><Relationship Id="rId4" Type="http://schemas.openxmlformats.org/officeDocument/2006/relationships/hyperlink" Target="http://www.konkoly.hu/cgi-bin/IBVS?3958" TargetMode="External" /><Relationship Id="rId5" Type="http://schemas.openxmlformats.org/officeDocument/2006/relationships/hyperlink" Target="http://www.konkoly.hu/cgi-bin/IBVS?3958" TargetMode="External" /><Relationship Id="rId6" Type="http://schemas.openxmlformats.org/officeDocument/2006/relationships/hyperlink" Target="http://www.konkoly.hu/cgi-bin/IBVS?3958" TargetMode="External" /><Relationship Id="rId7" Type="http://schemas.openxmlformats.org/officeDocument/2006/relationships/hyperlink" Target="http://www.konkoly.hu/cgi-bin/IBVS?3958" TargetMode="External" /><Relationship Id="rId8" Type="http://schemas.openxmlformats.org/officeDocument/2006/relationships/hyperlink" Target="http://www.konkoly.hu/cgi-bin/IBVS?3958" TargetMode="External" /><Relationship Id="rId9" Type="http://schemas.openxmlformats.org/officeDocument/2006/relationships/hyperlink" Target="http://www.konkoly.hu/cgi-bin/IBVS?3958" TargetMode="External" /><Relationship Id="rId10" Type="http://schemas.openxmlformats.org/officeDocument/2006/relationships/hyperlink" Target="http://www.konkoly.hu/cgi-bin/IBVS?3958" TargetMode="External" /><Relationship Id="rId11" Type="http://schemas.openxmlformats.org/officeDocument/2006/relationships/hyperlink" Target="http://www.konkoly.hu/cgi-bin/IBVS?3958" TargetMode="External" /><Relationship Id="rId12" Type="http://schemas.openxmlformats.org/officeDocument/2006/relationships/hyperlink" Target="http://www.konkoly.hu/cgi-bin/IBVS?3958" TargetMode="External" /><Relationship Id="rId13" Type="http://schemas.openxmlformats.org/officeDocument/2006/relationships/hyperlink" Target="http://www.konkoly.hu/cgi-bin/IBVS?3958" TargetMode="External" /><Relationship Id="rId14" Type="http://schemas.openxmlformats.org/officeDocument/2006/relationships/hyperlink" Target="http://www.konkoly.hu/cgi-bin/IBVS?3958" TargetMode="External" /><Relationship Id="rId15" Type="http://schemas.openxmlformats.org/officeDocument/2006/relationships/hyperlink" Target="http://www.konkoly.hu/cgi-bin/IBVS?3958" TargetMode="External" /><Relationship Id="rId16" Type="http://schemas.openxmlformats.org/officeDocument/2006/relationships/hyperlink" Target="http://www.konkoly.hu/cgi-bin/IBVS?3958" TargetMode="External" /><Relationship Id="rId17" Type="http://schemas.openxmlformats.org/officeDocument/2006/relationships/hyperlink" Target="http://www.konkoly.hu/cgi-bin/IBVS?3958" TargetMode="External" /><Relationship Id="rId18" Type="http://schemas.openxmlformats.org/officeDocument/2006/relationships/hyperlink" Target="http://www.konkoly.hu/cgi-bin/IBVS?3958" TargetMode="External" /><Relationship Id="rId19" Type="http://schemas.openxmlformats.org/officeDocument/2006/relationships/hyperlink" Target="http://www.konkoly.hu/cgi-bin/IBVS?3958" TargetMode="External" /><Relationship Id="rId20" Type="http://schemas.openxmlformats.org/officeDocument/2006/relationships/hyperlink" Target="http://www.konkoly.hu/cgi-bin/IBVS?3958" TargetMode="External" /><Relationship Id="rId21" Type="http://schemas.openxmlformats.org/officeDocument/2006/relationships/hyperlink" Target="http://www.konkoly.hu/cgi-bin/IBVS?3958" TargetMode="External" /><Relationship Id="rId22" Type="http://schemas.openxmlformats.org/officeDocument/2006/relationships/hyperlink" Target="http://www.konkoly.hu/cgi-bin/IBVS?3958" TargetMode="External" /><Relationship Id="rId23" Type="http://schemas.openxmlformats.org/officeDocument/2006/relationships/hyperlink" Target="http://www.konkoly.hu/cgi-bin/IBVS?3958" TargetMode="External" /><Relationship Id="rId24" Type="http://schemas.openxmlformats.org/officeDocument/2006/relationships/hyperlink" Target="http://www.konkoly.hu/cgi-bin/IBVS?3958" TargetMode="External" /><Relationship Id="rId25" Type="http://schemas.openxmlformats.org/officeDocument/2006/relationships/hyperlink" Target="http://www.konkoly.hu/cgi-bin/IBVS?3958" TargetMode="External" /><Relationship Id="rId26" Type="http://schemas.openxmlformats.org/officeDocument/2006/relationships/hyperlink" Target="http://www.konkoly.hu/cgi-bin/IBVS?3958" TargetMode="External" /><Relationship Id="rId27" Type="http://schemas.openxmlformats.org/officeDocument/2006/relationships/hyperlink" Target="http://www.konkoly.hu/cgi-bin/IBVS?3958" TargetMode="External" /><Relationship Id="rId28" Type="http://schemas.openxmlformats.org/officeDocument/2006/relationships/hyperlink" Target="http://www.konkoly.hu/cgi-bin/IBVS?3958" TargetMode="External" /><Relationship Id="rId29" Type="http://schemas.openxmlformats.org/officeDocument/2006/relationships/hyperlink" Target="http://www.konkoly.hu/cgi-bin/IBVS?3958" TargetMode="External" /><Relationship Id="rId30" Type="http://schemas.openxmlformats.org/officeDocument/2006/relationships/hyperlink" Target="http://www.konkoly.hu/cgi-bin/IBVS?3958" TargetMode="External" /><Relationship Id="rId31" Type="http://schemas.openxmlformats.org/officeDocument/2006/relationships/hyperlink" Target="http://www.konkoly.hu/cgi-bin/IBVS?3958" TargetMode="External" /><Relationship Id="rId32" Type="http://schemas.openxmlformats.org/officeDocument/2006/relationships/hyperlink" Target="http://www.konkoly.hu/cgi-bin/IBVS?3958" TargetMode="External" /><Relationship Id="rId33" Type="http://schemas.openxmlformats.org/officeDocument/2006/relationships/hyperlink" Target="http://www.konkoly.hu/cgi-bin/IBVS?3958" TargetMode="External" /><Relationship Id="rId34" Type="http://schemas.openxmlformats.org/officeDocument/2006/relationships/hyperlink" Target="http://www.konkoly.hu/cgi-bin/IBVS?3958" TargetMode="External" /><Relationship Id="rId35" Type="http://schemas.openxmlformats.org/officeDocument/2006/relationships/hyperlink" Target="http://www.konkoly.hu/cgi-bin/IBVS?39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7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26</v>
      </c>
      <c r="B2" s="35" t="s">
        <v>41</v>
      </c>
    </row>
    <row r="3" ht="13.5" thickBot="1">
      <c r="C3" s="12" t="s">
        <v>38</v>
      </c>
    </row>
    <row r="4" spans="1:5" ht="14.25" thickBot="1" thickTop="1">
      <c r="A4" s="8" t="s">
        <v>0</v>
      </c>
      <c r="C4" s="3">
        <v>44635.318</v>
      </c>
      <c r="D4" s="4">
        <v>53.7805</v>
      </c>
      <c r="E4" t="s">
        <v>37</v>
      </c>
    </row>
    <row r="5" spans="1:3" ht="13.5" thickTop="1">
      <c r="A5" s="5" t="s">
        <v>174</v>
      </c>
      <c r="C5" s="44">
        <v>-9.5</v>
      </c>
    </row>
    <row r="6" spans="1:3" ht="12.75">
      <c r="A6" s="8" t="s">
        <v>1</v>
      </c>
      <c r="C6" t="s">
        <v>39</v>
      </c>
    </row>
    <row r="7" spans="1:3" ht="12.75">
      <c r="A7" t="s">
        <v>2</v>
      </c>
      <c r="C7" s="11">
        <v>44635.318</v>
      </c>
    </row>
    <row r="8" spans="1:3" ht="12.75">
      <c r="A8" t="s">
        <v>3</v>
      </c>
      <c r="C8">
        <f>+D4</f>
        <v>53.7805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INTERCEPT(G21:G1002,$F21:$F1002)</f>
        <v>-0.04648162721202613</v>
      </c>
      <c r="D11" s="6"/>
    </row>
    <row r="12" spans="1:6" ht="12.75">
      <c r="A12" t="s">
        <v>17</v>
      </c>
      <c r="C12">
        <f>SLOPE(G21:G1002,$F21:$F1002)</f>
        <v>-0.000405112588460354</v>
      </c>
      <c r="D12" s="6"/>
      <c r="E12" s="38" t="s">
        <v>168</v>
      </c>
      <c r="F12" s="39">
        <v>1</v>
      </c>
    </row>
    <row r="13" spans="1:6" ht="12.75">
      <c r="A13" t="s">
        <v>20</v>
      </c>
      <c r="C13" s="6" t="s">
        <v>14</v>
      </c>
      <c r="D13" s="6"/>
      <c r="E13" s="38" t="s">
        <v>169</v>
      </c>
      <c r="F13" s="40">
        <f ca="1">NOW()+15018.5+$EC5/24</f>
        <v>59904.126935532404</v>
      </c>
    </row>
    <row r="14" spans="1:6" ht="12.75">
      <c r="A14" t="s">
        <v>25</v>
      </c>
      <c r="E14" s="38" t="s">
        <v>170</v>
      </c>
      <c r="F14" s="41">
        <f>ROUND(2*(F13-$C$7)/$C$8,0)/2+F12</f>
        <v>285</v>
      </c>
    </row>
    <row r="15" spans="1:6" ht="12.75">
      <c r="A15" s="5" t="s">
        <v>18</v>
      </c>
      <c r="C15" s="14">
        <f>(C7+C11)+(C8+C12)*INT(MAX(F21:F3533))</f>
        <v>48668.77863492865</v>
      </c>
      <c r="E15" s="38" t="s">
        <v>171</v>
      </c>
      <c r="F15" s="13">
        <f>ROUND(2*(F13-$C$15)/$C$16,0)/2+F12</f>
        <v>210</v>
      </c>
    </row>
    <row r="16" spans="1:6" ht="12.75">
      <c r="A16" s="8" t="s">
        <v>4</v>
      </c>
      <c r="C16" s="15">
        <f>+C8+C12</f>
        <v>53.78009488741154</v>
      </c>
      <c r="E16" s="38" t="s">
        <v>172</v>
      </c>
      <c r="F16" s="42">
        <f>+$C$15+$C$16*F15-15018.5-$C$5/24</f>
        <v>44944.49439461841</v>
      </c>
    </row>
    <row r="17" spans="1:6" ht="13.5" thickBot="1">
      <c r="A17" s="16" t="s">
        <v>40</v>
      </c>
      <c r="C17">
        <f>COUNT(C21:C2191)</f>
        <v>40</v>
      </c>
      <c r="F17" s="43" t="s">
        <v>173</v>
      </c>
    </row>
    <row r="18" spans="1:4" ht="12.75">
      <c r="A18" s="8" t="s">
        <v>5</v>
      </c>
      <c r="C18" s="3">
        <f>+C15</f>
        <v>48668.77863492865</v>
      </c>
      <c r="D18" s="4">
        <f>+C16</f>
        <v>53.78009488741154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167</v>
      </c>
      <c r="J20" s="10" t="s">
        <v>33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7">
        <v>44635.318</v>
      </c>
      <c r="D21" s="17" t="s">
        <v>14</v>
      </c>
      <c r="E21">
        <f aca="true" t="shared" si="0" ref="E21:E60">+(C21-C$7)/C$8</f>
        <v>0</v>
      </c>
      <c r="F21">
        <f aca="true" t="shared" si="1" ref="F21:F60">ROUND(2*E21,0)/2</f>
        <v>0</v>
      </c>
      <c r="G21">
        <f aca="true" t="shared" si="2" ref="G21:G40">+C21-(C$7+F21*C$8)</f>
        <v>0</v>
      </c>
      <c r="H21">
        <f>+G21</f>
        <v>0</v>
      </c>
      <c r="O21">
        <f aca="true" t="shared" si="3" ref="O21:O60">+C$11+C$12*$F21</f>
        <v>-0.04648162721202613</v>
      </c>
      <c r="Q21" s="2">
        <f aca="true" t="shared" si="4" ref="Q21:Q60">+C21-15018.5</f>
        <v>29616.818</v>
      </c>
    </row>
    <row r="22" spans="1:17" ht="12.75">
      <c r="A22" t="s">
        <v>36</v>
      </c>
      <c r="B22" s="36" t="s">
        <v>34</v>
      </c>
      <c r="C22" s="17">
        <v>45252.5</v>
      </c>
      <c r="D22" s="17"/>
      <c r="E22">
        <f t="shared" si="0"/>
        <v>11.475943883005934</v>
      </c>
      <c r="F22">
        <f t="shared" si="1"/>
        <v>11.5</v>
      </c>
      <c r="G22">
        <f t="shared" si="2"/>
        <v>-1.2937499999970896</v>
      </c>
      <c r="I22">
        <f>+G22</f>
        <v>-1.2937499999970896</v>
      </c>
      <c r="O22">
        <f t="shared" si="3"/>
        <v>-0.0511404219793202</v>
      </c>
      <c r="Q22" s="2">
        <f t="shared" si="4"/>
        <v>30234</v>
      </c>
    </row>
    <row r="23" spans="1:17" ht="12.75">
      <c r="A23" t="s">
        <v>36</v>
      </c>
      <c r="B23" s="36" t="s">
        <v>34</v>
      </c>
      <c r="C23" s="17">
        <v>45253.8</v>
      </c>
      <c r="D23" s="17"/>
      <c r="E23">
        <f t="shared" si="0"/>
        <v>11.500116213125642</v>
      </c>
      <c r="F23">
        <f t="shared" si="1"/>
        <v>11.5</v>
      </c>
      <c r="G23">
        <f t="shared" si="2"/>
        <v>0.006250000005820766</v>
      </c>
      <c r="I23">
        <f>+G23</f>
        <v>0.006250000005820766</v>
      </c>
      <c r="O23">
        <f t="shared" si="3"/>
        <v>-0.0511404219793202</v>
      </c>
      <c r="Q23" s="2">
        <f t="shared" si="4"/>
        <v>30235.300000000003</v>
      </c>
    </row>
    <row r="24" spans="1:17" ht="12.75">
      <c r="A24" t="s">
        <v>36</v>
      </c>
      <c r="B24" s="36" t="s">
        <v>34</v>
      </c>
      <c r="C24" s="17">
        <v>45685.3</v>
      </c>
      <c r="D24" s="17"/>
      <c r="E24">
        <f t="shared" si="0"/>
        <v>19.523470402841244</v>
      </c>
      <c r="F24">
        <f t="shared" si="1"/>
        <v>19.5</v>
      </c>
      <c r="G24">
        <f t="shared" si="2"/>
        <v>1.2622500000070431</v>
      </c>
      <c r="I24">
        <f>+G24</f>
        <v>1.2622500000070431</v>
      </c>
      <c r="O24">
        <f t="shared" si="3"/>
        <v>-0.054381322687003034</v>
      </c>
      <c r="Q24" s="2">
        <f t="shared" si="4"/>
        <v>30666.800000000003</v>
      </c>
    </row>
    <row r="25" spans="1:17" ht="12.75">
      <c r="A25" s="33" t="s">
        <v>71</v>
      </c>
      <c r="B25" s="37" t="s">
        <v>35</v>
      </c>
      <c r="C25" s="34">
        <v>45685.5</v>
      </c>
      <c r="D25" s="17"/>
      <c r="E25">
        <f t="shared" si="0"/>
        <v>19.527189222859597</v>
      </c>
      <c r="F25">
        <f t="shared" si="1"/>
        <v>19.5</v>
      </c>
      <c r="G25">
        <f t="shared" si="2"/>
        <v>1.4622500000041327</v>
      </c>
      <c r="L25">
        <f>+G25</f>
        <v>1.4622500000041327</v>
      </c>
      <c r="O25">
        <f t="shared" si="3"/>
        <v>-0.054381322687003034</v>
      </c>
      <c r="Q25" s="2">
        <f t="shared" si="4"/>
        <v>30667</v>
      </c>
    </row>
    <row r="26" spans="1:17" ht="12.75">
      <c r="A26" t="s">
        <v>36</v>
      </c>
      <c r="B26" s="36" t="s">
        <v>34</v>
      </c>
      <c r="C26" s="17">
        <v>45685.8</v>
      </c>
      <c r="D26" s="17"/>
      <c r="E26">
        <f t="shared" si="0"/>
        <v>19.532767452887263</v>
      </c>
      <c r="F26">
        <f t="shared" si="1"/>
        <v>19.5</v>
      </c>
      <c r="G26">
        <f t="shared" si="2"/>
        <v>1.7622500000070431</v>
      </c>
      <c r="I26">
        <f>+G26</f>
        <v>1.7622500000070431</v>
      </c>
      <c r="O26">
        <f t="shared" si="3"/>
        <v>-0.054381322687003034</v>
      </c>
      <c r="Q26" s="2">
        <f t="shared" si="4"/>
        <v>30667.300000000003</v>
      </c>
    </row>
    <row r="27" spans="1:17" ht="12.75">
      <c r="A27" t="s">
        <v>36</v>
      </c>
      <c r="B27" s="36" t="s">
        <v>34</v>
      </c>
      <c r="C27" s="17">
        <v>46005.1</v>
      </c>
      <c r="D27" s="17"/>
      <c r="E27">
        <f t="shared" si="0"/>
        <v>25.46986361227581</v>
      </c>
      <c r="F27">
        <f t="shared" si="1"/>
        <v>25.5</v>
      </c>
      <c r="G27">
        <f t="shared" si="2"/>
        <v>-1.6207500000018626</v>
      </c>
      <c r="I27">
        <f>+G27</f>
        <v>-1.6207500000018626</v>
      </c>
      <c r="O27">
        <f t="shared" si="3"/>
        <v>-0.056811998217765156</v>
      </c>
      <c r="Q27" s="2">
        <f t="shared" si="4"/>
        <v>30986.6</v>
      </c>
    </row>
    <row r="28" spans="1:17" ht="12.75">
      <c r="A28" t="s">
        <v>36</v>
      </c>
      <c r="B28" s="36" t="s">
        <v>34</v>
      </c>
      <c r="C28" s="17">
        <v>46005.2</v>
      </c>
      <c r="D28" s="17"/>
      <c r="E28">
        <f t="shared" si="0"/>
        <v>25.471723022284987</v>
      </c>
      <c r="F28">
        <f t="shared" si="1"/>
        <v>25.5</v>
      </c>
      <c r="G28">
        <f t="shared" si="2"/>
        <v>-1.5207500000033178</v>
      </c>
      <c r="I28">
        <f>+G28</f>
        <v>-1.5207500000033178</v>
      </c>
      <c r="O28">
        <f t="shared" si="3"/>
        <v>-0.056811998217765156</v>
      </c>
      <c r="Q28" s="2">
        <f t="shared" si="4"/>
        <v>30986.699999999997</v>
      </c>
    </row>
    <row r="29" spans="1:17" ht="12.75">
      <c r="A29" t="s">
        <v>36</v>
      </c>
      <c r="B29" s="36" t="s">
        <v>35</v>
      </c>
      <c r="C29" s="17">
        <v>46087.2</v>
      </c>
      <c r="D29" s="17"/>
      <c r="E29">
        <f t="shared" si="0"/>
        <v>26.99643922983233</v>
      </c>
      <c r="F29">
        <f t="shared" si="1"/>
        <v>27</v>
      </c>
      <c r="G29">
        <f t="shared" si="2"/>
        <v>-0.1915000000008149</v>
      </c>
      <c r="I29">
        <f>+G29</f>
        <v>-0.1915000000008149</v>
      </c>
      <c r="O29">
        <f t="shared" si="3"/>
        <v>-0.05741966710045569</v>
      </c>
      <c r="Q29" s="2">
        <f t="shared" si="4"/>
        <v>31068.699999999997</v>
      </c>
    </row>
    <row r="30" spans="1:17" ht="12.75">
      <c r="A30" s="33" t="s">
        <v>71</v>
      </c>
      <c r="B30" s="37" t="s">
        <v>34</v>
      </c>
      <c r="C30" s="34">
        <v>46087.5</v>
      </c>
      <c r="D30" s="17"/>
      <c r="E30">
        <f t="shared" si="0"/>
        <v>27.00201745986</v>
      </c>
      <c r="F30">
        <f t="shared" si="1"/>
        <v>27</v>
      </c>
      <c r="G30">
        <f t="shared" si="2"/>
        <v>0.10850000000209548</v>
      </c>
      <c r="L30">
        <f>+G30</f>
        <v>0.10850000000209548</v>
      </c>
      <c r="O30">
        <f t="shared" si="3"/>
        <v>-0.05741966710045569</v>
      </c>
      <c r="Q30" s="2">
        <f t="shared" si="4"/>
        <v>31069</v>
      </c>
    </row>
    <row r="31" spans="1:17" ht="12.75">
      <c r="A31" t="s">
        <v>36</v>
      </c>
      <c r="B31" s="36" t="s">
        <v>35</v>
      </c>
      <c r="C31" s="17">
        <v>46140.7</v>
      </c>
      <c r="D31" s="17"/>
      <c r="E31">
        <f t="shared" si="0"/>
        <v>27.991223584756515</v>
      </c>
      <c r="F31">
        <f t="shared" si="1"/>
        <v>28</v>
      </c>
      <c r="G31">
        <f t="shared" si="2"/>
        <v>-0.4720000000015716</v>
      </c>
      <c r="I31">
        <f aca="true" t="shared" si="5" ref="I31:I40">+G31</f>
        <v>-0.4720000000015716</v>
      </c>
      <c r="O31">
        <f t="shared" si="3"/>
        <v>-0.05782477968891604</v>
      </c>
      <c r="Q31" s="2">
        <f t="shared" si="4"/>
        <v>31122.199999999997</v>
      </c>
    </row>
    <row r="32" spans="1:17" ht="12.75">
      <c r="A32" t="s">
        <v>36</v>
      </c>
      <c r="B32" s="36" t="s">
        <v>35</v>
      </c>
      <c r="C32" s="17">
        <v>46140.9</v>
      </c>
      <c r="D32" s="17"/>
      <c r="E32">
        <f t="shared" si="0"/>
        <v>27.994942404775003</v>
      </c>
      <c r="F32">
        <f t="shared" si="1"/>
        <v>28</v>
      </c>
      <c r="G32">
        <f t="shared" si="2"/>
        <v>-0.27199999999720603</v>
      </c>
      <c r="I32">
        <f t="shared" si="5"/>
        <v>-0.27199999999720603</v>
      </c>
      <c r="O32">
        <f t="shared" si="3"/>
        <v>-0.05782477968891604</v>
      </c>
      <c r="Q32" s="2">
        <f t="shared" si="4"/>
        <v>31122.4</v>
      </c>
    </row>
    <row r="33" spans="1:17" ht="12.75">
      <c r="A33" t="s">
        <v>36</v>
      </c>
      <c r="B33" s="36" t="s">
        <v>34</v>
      </c>
      <c r="C33" s="17">
        <v>46382.6</v>
      </c>
      <c r="D33" s="17"/>
      <c r="E33">
        <f t="shared" si="0"/>
        <v>32.489136397021205</v>
      </c>
      <c r="F33">
        <f t="shared" si="1"/>
        <v>32.5</v>
      </c>
      <c r="G33">
        <f t="shared" si="2"/>
        <v>-0.5842499999998836</v>
      </c>
      <c r="I33">
        <f t="shared" si="5"/>
        <v>-0.5842499999998836</v>
      </c>
      <c r="O33">
        <f t="shared" si="3"/>
        <v>-0.059647786336987633</v>
      </c>
      <c r="Q33" s="2">
        <f t="shared" si="4"/>
        <v>31364.1</v>
      </c>
    </row>
    <row r="34" spans="1:17" ht="12.75">
      <c r="A34" t="s">
        <v>36</v>
      </c>
      <c r="B34" s="36" t="s">
        <v>34</v>
      </c>
      <c r="C34" s="17">
        <v>46382.7</v>
      </c>
      <c r="D34" s="17"/>
      <c r="E34">
        <f t="shared" si="0"/>
        <v>32.49099580703039</v>
      </c>
      <c r="F34">
        <f t="shared" si="1"/>
        <v>32.5</v>
      </c>
      <c r="G34">
        <f t="shared" si="2"/>
        <v>-0.4842500000013388</v>
      </c>
      <c r="I34">
        <f t="shared" si="5"/>
        <v>-0.4842500000013388</v>
      </c>
      <c r="O34">
        <f t="shared" si="3"/>
        <v>-0.059647786336987633</v>
      </c>
      <c r="Q34" s="2">
        <f t="shared" si="4"/>
        <v>31364.199999999997</v>
      </c>
    </row>
    <row r="35" spans="1:17" ht="12.75">
      <c r="A35" t="s">
        <v>36</v>
      </c>
      <c r="B35" s="36" t="s">
        <v>35</v>
      </c>
      <c r="C35" s="17">
        <v>46410</v>
      </c>
      <c r="D35" s="17"/>
      <c r="E35">
        <f t="shared" si="0"/>
        <v>32.99861473954316</v>
      </c>
      <c r="F35">
        <f t="shared" si="1"/>
        <v>33</v>
      </c>
      <c r="G35">
        <f t="shared" si="2"/>
        <v>-0.07450000000244472</v>
      </c>
      <c r="I35">
        <f t="shared" si="5"/>
        <v>-0.07450000000244472</v>
      </c>
      <c r="O35">
        <f t="shared" si="3"/>
        <v>-0.059850342631217815</v>
      </c>
      <c r="Q35" s="2">
        <f t="shared" si="4"/>
        <v>31391.5</v>
      </c>
    </row>
    <row r="36" spans="1:17" ht="12.75">
      <c r="A36" t="s">
        <v>36</v>
      </c>
      <c r="B36" s="36" t="s">
        <v>35</v>
      </c>
      <c r="C36" s="17">
        <v>46410.1</v>
      </c>
      <c r="D36" s="17"/>
      <c r="E36">
        <f t="shared" si="0"/>
        <v>33.00047414955233</v>
      </c>
      <c r="F36">
        <f t="shared" si="1"/>
        <v>33</v>
      </c>
      <c r="G36">
        <f t="shared" si="2"/>
        <v>0.025499999996100087</v>
      </c>
      <c r="I36">
        <f t="shared" si="5"/>
        <v>0.025499999996100087</v>
      </c>
      <c r="O36">
        <f t="shared" si="3"/>
        <v>-0.059850342631217815</v>
      </c>
      <c r="Q36" s="2">
        <f t="shared" si="4"/>
        <v>31391.6</v>
      </c>
    </row>
    <row r="37" spans="1:17" ht="12.75">
      <c r="A37" t="s">
        <v>36</v>
      </c>
      <c r="B37" s="36" t="s">
        <v>34</v>
      </c>
      <c r="C37" s="17">
        <v>46436</v>
      </c>
      <c r="D37" s="17"/>
      <c r="E37">
        <f t="shared" si="0"/>
        <v>33.482061341936216</v>
      </c>
      <c r="F37">
        <f t="shared" si="1"/>
        <v>33.5</v>
      </c>
      <c r="G37">
        <f t="shared" si="2"/>
        <v>-0.9647499999991851</v>
      </c>
      <c r="I37">
        <f t="shared" si="5"/>
        <v>-0.9647499999991851</v>
      </c>
      <c r="O37">
        <f t="shared" si="3"/>
        <v>-0.06005289892544799</v>
      </c>
      <c r="Q37" s="2">
        <f t="shared" si="4"/>
        <v>31417.5</v>
      </c>
    </row>
    <row r="38" spans="1:17" ht="12.75">
      <c r="A38" t="s">
        <v>36</v>
      </c>
      <c r="B38" s="36" t="s">
        <v>34</v>
      </c>
      <c r="C38" s="17">
        <v>46436.6</v>
      </c>
      <c r="D38" s="17"/>
      <c r="E38">
        <f t="shared" si="0"/>
        <v>33.49321780199141</v>
      </c>
      <c r="F38">
        <f t="shared" si="1"/>
        <v>33.5</v>
      </c>
      <c r="G38">
        <f t="shared" si="2"/>
        <v>-0.3647500000006403</v>
      </c>
      <c r="I38">
        <f t="shared" si="5"/>
        <v>-0.3647500000006403</v>
      </c>
      <c r="O38">
        <f t="shared" si="3"/>
        <v>-0.06005289892544799</v>
      </c>
      <c r="Q38" s="2">
        <f t="shared" si="4"/>
        <v>31418.1</v>
      </c>
    </row>
    <row r="39" spans="1:17" ht="12.75">
      <c r="A39" t="s">
        <v>36</v>
      </c>
      <c r="B39" s="36" t="s">
        <v>34</v>
      </c>
      <c r="C39" s="17">
        <v>46490.4</v>
      </c>
      <c r="D39" s="17"/>
      <c r="E39">
        <f t="shared" si="0"/>
        <v>34.49358038694326</v>
      </c>
      <c r="F39">
        <f t="shared" si="1"/>
        <v>34.5</v>
      </c>
      <c r="G39">
        <f t="shared" si="2"/>
        <v>-0.3452499999984866</v>
      </c>
      <c r="I39">
        <f t="shared" si="5"/>
        <v>-0.3452499999984866</v>
      </c>
      <c r="O39">
        <f t="shared" si="3"/>
        <v>-0.060458011513908345</v>
      </c>
      <c r="Q39" s="2">
        <f t="shared" si="4"/>
        <v>31471.9</v>
      </c>
    </row>
    <row r="40" spans="1:17" ht="12.75">
      <c r="A40" t="s">
        <v>36</v>
      </c>
      <c r="B40" s="36" t="s">
        <v>34</v>
      </c>
      <c r="C40" s="17">
        <v>46490.5</v>
      </c>
      <c r="D40" s="17"/>
      <c r="E40">
        <f t="shared" si="0"/>
        <v>34.49543979695244</v>
      </c>
      <c r="F40">
        <f t="shared" si="1"/>
        <v>34.5</v>
      </c>
      <c r="G40">
        <f t="shared" si="2"/>
        <v>-0.2452499999999418</v>
      </c>
      <c r="I40">
        <f t="shared" si="5"/>
        <v>-0.2452499999999418</v>
      </c>
      <c r="O40">
        <f t="shared" si="3"/>
        <v>-0.060458011513908345</v>
      </c>
      <c r="Q40" s="2">
        <f t="shared" si="4"/>
        <v>31472</v>
      </c>
    </row>
    <row r="41" spans="1:17" ht="12.75">
      <c r="A41" t="s">
        <v>36</v>
      </c>
      <c r="B41" s="36" t="s">
        <v>35</v>
      </c>
      <c r="C41" s="17">
        <v>46887.5</v>
      </c>
      <c r="D41" s="17"/>
      <c r="E41">
        <f t="shared" si="0"/>
        <v>41.87729753349263</v>
      </c>
      <c r="F41">
        <f t="shared" si="1"/>
        <v>42</v>
      </c>
      <c r="I41" s="13">
        <v>-6.003499999998894</v>
      </c>
      <c r="O41">
        <f t="shared" si="3"/>
        <v>-0.063496355927361</v>
      </c>
      <c r="Q41" s="2">
        <f t="shared" si="4"/>
        <v>31869</v>
      </c>
    </row>
    <row r="42" spans="1:17" ht="12.75">
      <c r="A42" t="s">
        <v>36</v>
      </c>
      <c r="B42" s="36" t="s">
        <v>34</v>
      </c>
      <c r="C42" s="17">
        <v>47136.1</v>
      </c>
      <c r="D42" s="17"/>
      <c r="E42">
        <f t="shared" si="0"/>
        <v>46.499790816373945</v>
      </c>
      <c r="F42">
        <f t="shared" si="1"/>
        <v>46.5</v>
      </c>
      <c r="G42">
        <f aca="true" t="shared" si="6" ref="G42:G60">+C42-(C$7+F42*C$8)</f>
        <v>-0.011250000003201421</v>
      </c>
      <c r="I42">
        <f aca="true" t="shared" si="7" ref="I42:I49">+G42</f>
        <v>-0.011250000003201421</v>
      </c>
      <c r="O42">
        <f t="shared" si="3"/>
        <v>-0.0653193625754326</v>
      </c>
      <c r="Q42" s="2">
        <f t="shared" si="4"/>
        <v>32117.6</v>
      </c>
    </row>
    <row r="43" spans="1:17" ht="12.75">
      <c r="A43" t="s">
        <v>36</v>
      </c>
      <c r="B43" s="36" t="s">
        <v>34</v>
      </c>
      <c r="C43" s="17">
        <v>47137.2</v>
      </c>
      <c r="D43" s="17"/>
      <c r="E43">
        <f t="shared" si="0"/>
        <v>46.520244326475165</v>
      </c>
      <c r="F43">
        <f t="shared" si="1"/>
        <v>46.5</v>
      </c>
      <c r="G43">
        <f t="shared" si="6"/>
        <v>1.0887499999953434</v>
      </c>
      <c r="I43">
        <f t="shared" si="7"/>
        <v>1.0887499999953434</v>
      </c>
      <c r="O43">
        <f t="shared" si="3"/>
        <v>-0.0653193625754326</v>
      </c>
      <c r="Q43" s="2">
        <f t="shared" si="4"/>
        <v>32118.699999999997</v>
      </c>
    </row>
    <row r="44" spans="1:17" ht="12.75">
      <c r="A44" t="s">
        <v>36</v>
      </c>
      <c r="B44" s="36" t="s">
        <v>35</v>
      </c>
      <c r="C44" s="17">
        <v>47162.9</v>
      </c>
      <c r="D44" s="17"/>
      <c r="E44">
        <f t="shared" si="0"/>
        <v>46.99811269884069</v>
      </c>
      <c r="F44">
        <f t="shared" si="1"/>
        <v>47</v>
      </c>
      <c r="G44">
        <f t="shared" si="6"/>
        <v>-0.10149999999703141</v>
      </c>
      <c r="I44">
        <f t="shared" si="7"/>
        <v>-0.10149999999703141</v>
      </c>
      <c r="O44">
        <f t="shared" si="3"/>
        <v>-0.06552191886966277</v>
      </c>
      <c r="Q44" s="2">
        <f t="shared" si="4"/>
        <v>32144.4</v>
      </c>
    </row>
    <row r="45" spans="1:17" ht="12.75">
      <c r="A45" t="s">
        <v>36</v>
      </c>
      <c r="B45" s="36" t="s">
        <v>35</v>
      </c>
      <c r="C45" s="17">
        <v>47163</v>
      </c>
      <c r="D45" s="17"/>
      <c r="E45">
        <f t="shared" si="0"/>
        <v>46.999972108849875</v>
      </c>
      <c r="F45">
        <f t="shared" si="1"/>
        <v>47</v>
      </c>
      <c r="G45">
        <f t="shared" si="6"/>
        <v>-0.0014999999984866008</v>
      </c>
      <c r="I45">
        <f t="shared" si="7"/>
        <v>-0.0014999999984866008</v>
      </c>
      <c r="O45">
        <f t="shared" si="3"/>
        <v>-0.06552191886966277</v>
      </c>
      <c r="Q45" s="2">
        <f t="shared" si="4"/>
        <v>32144.5</v>
      </c>
    </row>
    <row r="46" spans="1:17" ht="12.75">
      <c r="A46" t="s">
        <v>36</v>
      </c>
      <c r="B46" s="36" t="s">
        <v>34</v>
      </c>
      <c r="C46" s="17">
        <v>47243.3</v>
      </c>
      <c r="D46" s="17"/>
      <c r="E46">
        <f t="shared" si="0"/>
        <v>48.4930783462408</v>
      </c>
      <c r="F46">
        <f t="shared" si="1"/>
        <v>48.5</v>
      </c>
      <c r="G46">
        <f t="shared" si="6"/>
        <v>-0.37225000000034925</v>
      </c>
      <c r="I46">
        <f t="shared" si="7"/>
        <v>-0.37225000000034925</v>
      </c>
      <c r="O46">
        <f t="shared" si="3"/>
        <v>-0.06612958775235331</v>
      </c>
      <c r="Q46" s="2">
        <f t="shared" si="4"/>
        <v>32224.800000000003</v>
      </c>
    </row>
    <row r="47" spans="1:17" ht="12.75">
      <c r="A47" t="s">
        <v>36</v>
      </c>
      <c r="B47" s="36" t="s">
        <v>34</v>
      </c>
      <c r="C47" s="17">
        <v>47244.4</v>
      </c>
      <c r="D47" s="17"/>
      <c r="E47">
        <f t="shared" si="0"/>
        <v>48.51353185634202</v>
      </c>
      <c r="F47">
        <f t="shared" si="1"/>
        <v>48.5</v>
      </c>
      <c r="G47">
        <f t="shared" si="6"/>
        <v>0.7277499999981956</v>
      </c>
      <c r="I47">
        <f t="shared" si="7"/>
        <v>0.7277499999981956</v>
      </c>
      <c r="O47">
        <f t="shared" si="3"/>
        <v>-0.06612958775235331</v>
      </c>
      <c r="Q47" s="2">
        <f t="shared" si="4"/>
        <v>32225.9</v>
      </c>
    </row>
    <row r="48" spans="1:17" ht="12.75">
      <c r="A48" t="s">
        <v>36</v>
      </c>
      <c r="B48" s="36" t="s">
        <v>34</v>
      </c>
      <c r="C48" s="17">
        <v>47458.6</v>
      </c>
      <c r="D48" s="17"/>
      <c r="E48">
        <f t="shared" si="0"/>
        <v>52.4963880960571</v>
      </c>
      <c r="F48">
        <f t="shared" si="1"/>
        <v>52.5</v>
      </c>
      <c r="G48">
        <f t="shared" si="6"/>
        <v>-0.19425000000046566</v>
      </c>
      <c r="I48">
        <f t="shared" si="7"/>
        <v>-0.19425000000046566</v>
      </c>
      <c r="O48">
        <f t="shared" si="3"/>
        <v>-0.06775003810619472</v>
      </c>
      <c r="Q48" s="2">
        <f t="shared" si="4"/>
        <v>32440.1</v>
      </c>
    </row>
    <row r="49" spans="1:17" ht="12.75">
      <c r="A49" t="s">
        <v>36</v>
      </c>
      <c r="B49" s="36" t="s">
        <v>34</v>
      </c>
      <c r="C49" s="17">
        <v>47458.6</v>
      </c>
      <c r="D49" s="17"/>
      <c r="E49">
        <f t="shared" si="0"/>
        <v>52.4963880960571</v>
      </c>
      <c r="F49">
        <f t="shared" si="1"/>
        <v>52.5</v>
      </c>
      <c r="G49">
        <f t="shared" si="6"/>
        <v>-0.19425000000046566</v>
      </c>
      <c r="I49">
        <f t="shared" si="7"/>
        <v>-0.19425000000046566</v>
      </c>
      <c r="O49">
        <f t="shared" si="3"/>
        <v>-0.06775003810619472</v>
      </c>
      <c r="Q49" s="2">
        <f t="shared" si="4"/>
        <v>32440.1</v>
      </c>
    </row>
    <row r="50" spans="1:17" ht="12.75">
      <c r="A50" s="33" t="s">
        <v>141</v>
      </c>
      <c r="B50" s="37" t="s">
        <v>34</v>
      </c>
      <c r="C50" s="34">
        <v>47544.6</v>
      </c>
      <c r="D50" s="17"/>
      <c r="E50">
        <f t="shared" si="0"/>
        <v>54.09548070397261</v>
      </c>
      <c r="F50">
        <f t="shared" si="1"/>
        <v>54</v>
      </c>
      <c r="G50">
        <f t="shared" si="6"/>
        <v>5.135000000002037</v>
      </c>
      <c r="L50">
        <f>+G50</f>
        <v>5.135000000002037</v>
      </c>
      <c r="O50">
        <f t="shared" si="3"/>
        <v>-0.06835770698888524</v>
      </c>
      <c r="Q50" s="2">
        <f t="shared" si="4"/>
        <v>32526.1</v>
      </c>
    </row>
    <row r="51" spans="1:17" ht="12.75">
      <c r="A51" s="33" t="s">
        <v>141</v>
      </c>
      <c r="B51" s="37" t="s">
        <v>35</v>
      </c>
      <c r="C51" s="34">
        <v>47565.1</v>
      </c>
      <c r="D51" s="17"/>
      <c r="E51">
        <f t="shared" si="0"/>
        <v>54.47665975585945</v>
      </c>
      <c r="F51">
        <f t="shared" si="1"/>
        <v>54.5</v>
      </c>
      <c r="G51">
        <f t="shared" si="6"/>
        <v>-1.255250000001979</v>
      </c>
      <c r="L51">
        <f>+G51</f>
        <v>-1.255250000001979</v>
      </c>
      <c r="O51">
        <f t="shared" si="3"/>
        <v>-0.06856026328311543</v>
      </c>
      <c r="Q51" s="2">
        <f t="shared" si="4"/>
        <v>32546.6</v>
      </c>
    </row>
    <row r="52" spans="1:17" ht="12.75">
      <c r="A52" t="s">
        <v>36</v>
      </c>
      <c r="B52" s="36" t="s">
        <v>35</v>
      </c>
      <c r="C52" s="17">
        <v>47592.5</v>
      </c>
      <c r="D52" s="17"/>
      <c r="E52">
        <f t="shared" si="0"/>
        <v>54.986138098381396</v>
      </c>
      <c r="F52">
        <f t="shared" si="1"/>
        <v>55</v>
      </c>
      <c r="G52">
        <f t="shared" si="6"/>
        <v>-0.7454999999972642</v>
      </c>
      <c r="I52">
        <f aca="true" t="shared" si="8" ref="I52:I59">+G52</f>
        <v>-0.7454999999972642</v>
      </c>
      <c r="O52">
        <f t="shared" si="3"/>
        <v>-0.0687628195773456</v>
      </c>
      <c r="Q52" s="2">
        <f t="shared" si="4"/>
        <v>32574</v>
      </c>
    </row>
    <row r="53" spans="1:17" ht="12.75">
      <c r="A53" t="s">
        <v>36</v>
      </c>
      <c r="B53" s="36" t="s">
        <v>35</v>
      </c>
      <c r="C53" s="17">
        <v>47592.6</v>
      </c>
      <c r="D53" s="17"/>
      <c r="E53">
        <f t="shared" si="0"/>
        <v>54.98799750839057</v>
      </c>
      <c r="F53">
        <f t="shared" si="1"/>
        <v>55</v>
      </c>
      <c r="G53">
        <f t="shared" si="6"/>
        <v>-0.6454999999987194</v>
      </c>
      <c r="I53">
        <f t="shared" si="8"/>
        <v>-0.6454999999987194</v>
      </c>
      <c r="O53">
        <f t="shared" si="3"/>
        <v>-0.0687628195773456</v>
      </c>
      <c r="Q53" s="2">
        <f t="shared" si="4"/>
        <v>32574.1</v>
      </c>
    </row>
    <row r="54" spans="1:17" ht="12.75">
      <c r="A54" t="s">
        <v>36</v>
      </c>
      <c r="B54" s="36" t="s">
        <v>34</v>
      </c>
      <c r="C54" s="17">
        <v>47835</v>
      </c>
      <c r="D54" s="17"/>
      <c r="E54">
        <f t="shared" si="0"/>
        <v>59.49520737070129</v>
      </c>
      <c r="F54">
        <f t="shared" si="1"/>
        <v>59.5</v>
      </c>
      <c r="G54">
        <f t="shared" si="6"/>
        <v>-0.2577499999970314</v>
      </c>
      <c r="I54">
        <f t="shared" si="8"/>
        <v>-0.2577499999970314</v>
      </c>
      <c r="O54">
        <f t="shared" si="3"/>
        <v>-0.0705858262254172</v>
      </c>
      <c r="Q54" s="2">
        <f t="shared" si="4"/>
        <v>32816.5</v>
      </c>
    </row>
    <row r="55" spans="1:17" ht="12.75">
      <c r="A55" t="s">
        <v>36</v>
      </c>
      <c r="B55" s="36" t="s">
        <v>34</v>
      </c>
      <c r="C55" s="17">
        <v>47835.6</v>
      </c>
      <c r="D55" s="17"/>
      <c r="E55">
        <f t="shared" si="0"/>
        <v>59.506363830756484</v>
      </c>
      <c r="F55">
        <f t="shared" si="1"/>
        <v>59.5</v>
      </c>
      <c r="G55">
        <f t="shared" si="6"/>
        <v>0.3422500000015134</v>
      </c>
      <c r="I55">
        <f t="shared" si="8"/>
        <v>0.3422500000015134</v>
      </c>
      <c r="O55">
        <f t="shared" si="3"/>
        <v>-0.0705858262254172</v>
      </c>
      <c r="Q55" s="2">
        <f t="shared" si="4"/>
        <v>32817.1</v>
      </c>
    </row>
    <row r="56" spans="1:17" ht="12.75">
      <c r="A56" t="s">
        <v>36</v>
      </c>
      <c r="B56" s="36" t="s">
        <v>34</v>
      </c>
      <c r="C56" s="17">
        <v>47888.7</v>
      </c>
      <c r="D56" s="17"/>
      <c r="E56">
        <f t="shared" si="0"/>
        <v>60.49371054564382</v>
      </c>
      <c r="F56">
        <f t="shared" si="1"/>
        <v>60.5</v>
      </c>
      <c r="G56">
        <f t="shared" si="6"/>
        <v>-0.3382500000006985</v>
      </c>
      <c r="I56">
        <f t="shared" si="8"/>
        <v>-0.3382500000006985</v>
      </c>
      <c r="O56">
        <f t="shared" si="3"/>
        <v>-0.07099093881387755</v>
      </c>
      <c r="Q56" s="2">
        <f t="shared" si="4"/>
        <v>32870.2</v>
      </c>
    </row>
    <row r="57" spans="1:17" ht="12.75">
      <c r="A57" t="s">
        <v>36</v>
      </c>
      <c r="B57" s="36" t="s">
        <v>34</v>
      </c>
      <c r="C57" s="17">
        <v>47889.4</v>
      </c>
      <c r="D57" s="17"/>
      <c r="E57">
        <f t="shared" si="0"/>
        <v>60.50672641570833</v>
      </c>
      <c r="F57">
        <f t="shared" si="1"/>
        <v>60.5</v>
      </c>
      <c r="G57">
        <f t="shared" si="6"/>
        <v>0.3617500000036671</v>
      </c>
      <c r="I57">
        <f t="shared" si="8"/>
        <v>0.3617500000036671</v>
      </c>
      <c r="O57">
        <f t="shared" si="3"/>
        <v>-0.07099093881387755</v>
      </c>
      <c r="Q57" s="2">
        <f t="shared" si="4"/>
        <v>32870.9</v>
      </c>
    </row>
    <row r="58" spans="1:17" ht="12.75">
      <c r="A58" t="s">
        <v>36</v>
      </c>
      <c r="B58" s="36" t="s">
        <v>35</v>
      </c>
      <c r="C58" s="17">
        <v>48291.6</v>
      </c>
      <c r="D58" s="17"/>
      <c r="E58">
        <f t="shared" si="0"/>
        <v>67.98527347272709</v>
      </c>
      <c r="F58">
        <f t="shared" si="1"/>
        <v>68</v>
      </c>
      <c r="G58">
        <f t="shared" si="6"/>
        <v>-0.7920000000012806</v>
      </c>
      <c r="I58">
        <f t="shared" si="8"/>
        <v>-0.7920000000012806</v>
      </c>
      <c r="O58">
        <f t="shared" si="3"/>
        <v>-0.07402928322733021</v>
      </c>
      <c r="Q58" s="2">
        <f t="shared" si="4"/>
        <v>33273.1</v>
      </c>
    </row>
    <row r="59" spans="1:17" ht="12.75">
      <c r="A59" t="s">
        <v>36</v>
      </c>
      <c r="B59" s="36" t="s">
        <v>35</v>
      </c>
      <c r="C59" s="17">
        <v>48291.6</v>
      </c>
      <c r="D59" s="17"/>
      <c r="E59">
        <f t="shared" si="0"/>
        <v>67.98527347272709</v>
      </c>
      <c r="F59">
        <f t="shared" si="1"/>
        <v>68</v>
      </c>
      <c r="G59">
        <f t="shared" si="6"/>
        <v>-0.7920000000012806</v>
      </c>
      <c r="I59">
        <f t="shared" si="8"/>
        <v>-0.7920000000012806</v>
      </c>
      <c r="O59">
        <f t="shared" si="3"/>
        <v>-0.07402928322733021</v>
      </c>
      <c r="Q59" s="2">
        <f t="shared" si="4"/>
        <v>33273.1</v>
      </c>
    </row>
    <row r="60" spans="1:31" ht="12.75">
      <c r="A60" t="s">
        <v>31</v>
      </c>
      <c r="C60" s="18">
        <v>48668.26</v>
      </c>
      <c r="D60" s="17">
        <v>0.05</v>
      </c>
      <c r="E60">
        <f t="shared" si="0"/>
        <v>74.98892721339523</v>
      </c>
      <c r="F60">
        <f t="shared" si="1"/>
        <v>75</v>
      </c>
      <c r="G60">
        <f t="shared" si="6"/>
        <v>-0.595499999995809</v>
      </c>
      <c r="J60">
        <f>+G60</f>
        <v>-0.595499999995809</v>
      </c>
      <c r="O60">
        <f t="shared" si="3"/>
        <v>-0.07686507134655268</v>
      </c>
      <c r="Q60" s="2">
        <f t="shared" si="4"/>
        <v>33649.76</v>
      </c>
      <c r="AA60" s="6">
        <v>18</v>
      </c>
      <c r="AC60" t="s">
        <v>30</v>
      </c>
      <c r="AE60" t="s">
        <v>32</v>
      </c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  <row r="2286" spans="3:4" ht="12.75">
      <c r="C2286" s="17"/>
      <c r="D2286" s="17"/>
    </row>
    <row r="2287" spans="3:4" ht="12.75">
      <c r="C2287" s="17"/>
      <c r="D2287" s="17"/>
    </row>
    <row r="2288" spans="3:4" ht="12.75">
      <c r="C2288" s="17"/>
      <c r="D2288" s="17"/>
    </row>
    <row r="2289" spans="3:4" ht="12.75">
      <c r="C2289" s="17"/>
      <c r="D2289" s="17"/>
    </row>
    <row r="2290" spans="3:4" ht="12.75">
      <c r="C2290" s="17"/>
      <c r="D2290" s="17"/>
    </row>
    <row r="2291" spans="3:4" ht="12.75">
      <c r="C2291" s="17"/>
      <c r="D2291" s="17"/>
    </row>
    <row r="2292" spans="3:4" ht="12.75">
      <c r="C2292" s="17"/>
      <c r="D2292" s="17"/>
    </row>
    <row r="2293" spans="3:4" ht="12.75">
      <c r="C2293" s="17"/>
      <c r="D2293" s="17"/>
    </row>
    <row r="2294" spans="3:4" ht="12.75">
      <c r="C2294" s="17"/>
      <c r="D2294" s="17"/>
    </row>
    <row r="2295" spans="3:4" ht="12.75">
      <c r="C2295" s="17"/>
      <c r="D2295" s="17"/>
    </row>
    <row r="2296" spans="3:4" ht="12.75">
      <c r="C2296" s="17"/>
      <c r="D2296" s="17"/>
    </row>
    <row r="2297" spans="3:4" ht="12.75">
      <c r="C2297" s="17"/>
      <c r="D2297" s="17"/>
    </row>
    <row r="2298" spans="3:4" ht="12.75">
      <c r="C2298" s="17"/>
      <c r="D2298" s="17"/>
    </row>
    <row r="2299" spans="3:4" ht="12.75">
      <c r="C2299" s="17"/>
      <c r="D2299" s="17"/>
    </row>
    <row r="2300" spans="3:4" ht="12.75">
      <c r="C2300" s="17"/>
      <c r="D2300" s="17"/>
    </row>
    <row r="2301" spans="3:4" ht="12.75">
      <c r="C2301" s="17"/>
      <c r="D2301" s="17"/>
    </row>
    <row r="2302" spans="3:4" ht="12.75">
      <c r="C2302" s="17"/>
      <c r="D2302" s="17"/>
    </row>
    <row r="2303" spans="3:4" ht="12.75">
      <c r="C2303" s="17"/>
      <c r="D2303" s="17"/>
    </row>
    <row r="2304" spans="3:4" ht="12.75">
      <c r="C2304" s="17"/>
      <c r="D2304" s="17"/>
    </row>
    <row r="2305" spans="3:4" ht="12.75">
      <c r="C2305" s="17"/>
      <c r="D2305" s="17"/>
    </row>
    <row r="2306" spans="3:4" ht="12.75">
      <c r="C2306" s="17"/>
      <c r="D2306" s="17"/>
    </row>
    <row r="2307" spans="3:4" ht="12.75">
      <c r="C2307" s="17"/>
      <c r="D2307" s="17"/>
    </row>
    <row r="2308" spans="3:4" ht="12.75">
      <c r="C2308" s="17"/>
      <c r="D2308" s="17"/>
    </row>
    <row r="2309" spans="3:4" ht="12.75">
      <c r="C2309" s="17"/>
      <c r="D2309" s="17"/>
    </row>
    <row r="2310" spans="3:4" ht="12.75">
      <c r="C2310" s="17"/>
      <c r="D2310" s="17"/>
    </row>
    <row r="2311" spans="3:4" ht="12.75">
      <c r="C2311" s="17"/>
      <c r="D2311" s="17"/>
    </row>
    <row r="2312" spans="3:4" ht="12.75">
      <c r="C2312" s="17"/>
      <c r="D2312" s="17"/>
    </row>
    <row r="2313" spans="3:4" ht="12.75">
      <c r="C2313" s="17"/>
      <c r="D2313" s="17"/>
    </row>
    <row r="2314" spans="3:4" ht="12.75">
      <c r="C2314" s="17"/>
      <c r="D2314" s="17"/>
    </row>
    <row r="2315" spans="3:4" ht="12.75">
      <c r="C2315" s="17"/>
      <c r="D2315" s="17"/>
    </row>
    <row r="2316" spans="3:4" ht="12.75">
      <c r="C2316" s="17"/>
      <c r="D2316" s="17"/>
    </row>
    <row r="2317" spans="3:4" ht="12.75">
      <c r="C2317" s="17"/>
      <c r="D2317" s="17"/>
    </row>
    <row r="2318" spans="3:4" ht="12.75">
      <c r="C2318" s="17"/>
      <c r="D2318" s="17"/>
    </row>
    <row r="2319" spans="3:4" ht="12.75">
      <c r="C2319" s="17"/>
      <c r="D2319" s="17"/>
    </row>
    <row r="2320" spans="3:4" ht="12.75">
      <c r="C2320" s="17"/>
      <c r="D2320" s="17"/>
    </row>
    <row r="2321" spans="3:4" ht="12.75">
      <c r="C2321" s="17"/>
      <c r="D2321" s="17"/>
    </row>
    <row r="2322" spans="3:4" ht="12.75">
      <c r="C2322" s="17"/>
      <c r="D2322" s="17"/>
    </row>
    <row r="2323" spans="3:4" ht="12.75">
      <c r="C2323" s="17"/>
      <c r="D2323" s="17"/>
    </row>
    <row r="2324" spans="3:4" ht="12.75">
      <c r="C2324" s="17"/>
      <c r="D2324" s="17"/>
    </row>
    <row r="2325" spans="3:4" ht="12.75">
      <c r="C2325" s="17"/>
      <c r="D2325" s="17"/>
    </row>
    <row r="2326" spans="3:4" ht="12.75">
      <c r="C2326" s="17"/>
      <c r="D2326" s="17"/>
    </row>
    <row r="2327" spans="3:4" ht="12.75">
      <c r="C2327" s="17"/>
      <c r="D2327" s="17"/>
    </row>
    <row r="2328" spans="3:4" ht="12.75">
      <c r="C2328" s="17"/>
      <c r="D2328" s="17"/>
    </row>
    <row r="2329" spans="3:4" ht="12.75">
      <c r="C2329" s="17"/>
      <c r="D2329" s="17"/>
    </row>
    <row r="2330" spans="3:4" ht="12.75">
      <c r="C2330" s="17"/>
      <c r="D2330" s="17"/>
    </row>
    <row r="2331" spans="3:4" ht="12.75">
      <c r="C2331" s="17"/>
      <c r="D2331" s="17"/>
    </row>
    <row r="2332" spans="3:4" ht="12.75">
      <c r="C2332" s="17"/>
      <c r="D2332" s="17"/>
    </row>
    <row r="2333" spans="3:4" ht="12.75">
      <c r="C2333" s="17"/>
      <c r="D2333" s="17"/>
    </row>
    <row r="2334" spans="3:4" ht="12.75">
      <c r="C2334" s="17"/>
      <c r="D2334" s="17"/>
    </row>
    <row r="2335" spans="3:4" ht="12.75">
      <c r="C2335" s="17"/>
      <c r="D2335" s="17"/>
    </row>
    <row r="2336" spans="3:4" ht="12.75">
      <c r="C2336" s="17"/>
      <c r="D2336" s="17"/>
    </row>
    <row r="2337" spans="3:4" ht="12.75">
      <c r="C2337" s="17"/>
      <c r="D2337" s="17"/>
    </row>
    <row r="2338" spans="3:4" ht="12.75">
      <c r="C2338" s="17"/>
      <c r="D2338" s="17"/>
    </row>
    <row r="2339" spans="3:4" ht="12.75">
      <c r="C2339" s="17"/>
      <c r="D2339" s="17"/>
    </row>
    <row r="2340" spans="3:4" ht="12.75">
      <c r="C2340" s="17"/>
      <c r="D2340" s="17"/>
    </row>
    <row r="2341" spans="3:4" ht="12.75">
      <c r="C2341" s="17"/>
      <c r="D2341" s="17"/>
    </row>
    <row r="2342" spans="3:4" ht="12.75">
      <c r="C2342" s="17"/>
      <c r="D2342" s="17"/>
    </row>
    <row r="2343" spans="3:4" ht="12.75">
      <c r="C2343" s="17"/>
      <c r="D2343" s="17"/>
    </row>
    <row r="2344" spans="3:4" ht="12.75">
      <c r="C2344" s="17"/>
      <c r="D2344" s="17"/>
    </row>
    <row r="2345" spans="3:4" ht="12.75">
      <c r="C2345" s="17"/>
      <c r="D2345" s="17"/>
    </row>
    <row r="2346" spans="3:4" ht="12.75">
      <c r="C2346" s="17"/>
      <c r="D2346" s="17"/>
    </row>
    <row r="2347" spans="3:4" ht="12.75">
      <c r="C2347" s="17"/>
      <c r="D2347" s="17"/>
    </row>
    <row r="2348" spans="3:4" ht="12.75">
      <c r="C2348" s="17"/>
      <c r="D2348" s="17"/>
    </row>
    <row r="2349" spans="3:4" ht="12.75">
      <c r="C2349" s="17"/>
      <c r="D2349" s="17"/>
    </row>
    <row r="2350" spans="3:4" ht="12.75">
      <c r="C2350" s="17"/>
      <c r="D2350" s="17"/>
    </row>
    <row r="2351" spans="3:4" ht="12.75">
      <c r="C2351" s="17"/>
      <c r="D2351" s="17"/>
    </row>
    <row r="2352" spans="3:4" ht="12.75">
      <c r="C2352" s="17"/>
      <c r="D2352" s="17"/>
    </row>
    <row r="2353" spans="3:4" ht="12.75">
      <c r="C2353" s="17"/>
      <c r="D2353" s="17"/>
    </row>
    <row r="2354" spans="3:4" ht="12.75">
      <c r="C2354" s="17"/>
      <c r="D2354" s="17"/>
    </row>
    <row r="2355" spans="3:4" ht="12.75">
      <c r="C2355" s="17"/>
      <c r="D2355" s="17"/>
    </row>
    <row r="2356" spans="3:4" ht="12.75">
      <c r="C2356" s="17"/>
      <c r="D2356" s="17"/>
    </row>
    <row r="2357" spans="3:4" ht="12.75">
      <c r="C2357" s="17"/>
      <c r="D2357" s="17"/>
    </row>
    <row r="2358" spans="3:4" ht="12.75">
      <c r="C2358" s="17"/>
      <c r="D2358" s="17"/>
    </row>
    <row r="2359" spans="3:4" ht="12.75">
      <c r="C2359" s="17"/>
      <c r="D2359" s="17"/>
    </row>
    <row r="2360" spans="3:4" ht="12.75">
      <c r="C2360" s="17"/>
      <c r="D2360" s="17"/>
    </row>
    <row r="2361" spans="3:4" ht="12.75">
      <c r="C2361" s="17"/>
      <c r="D2361" s="17"/>
    </row>
    <row r="2362" spans="3:4" ht="12.75">
      <c r="C2362" s="17"/>
      <c r="D2362" s="17"/>
    </row>
    <row r="2363" spans="3:4" ht="12.75">
      <c r="C2363" s="17"/>
      <c r="D2363" s="17"/>
    </row>
    <row r="2364" spans="3:4" ht="12.75">
      <c r="C2364" s="17"/>
      <c r="D2364" s="17"/>
    </row>
    <row r="2365" spans="3:4" ht="12.75">
      <c r="C2365" s="17"/>
      <c r="D2365" s="17"/>
    </row>
    <row r="2366" spans="3:4" ht="12.75">
      <c r="C2366" s="17"/>
      <c r="D2366" s="17"/>
    </row>
    <row r="2367" spans="3:4" ht="12.75">
      <c r="C2367" s="17"/>
      <c r="D2367" s="17"/>
    </row>
    <row r="2368" spans="3:4" ht="12.75">
      <c r="C2368" s="17"/>
      <c r="D2368" s="17"/>
    </row>
    <row r="2369" spans="3:4" ht="12.75">
      <c r="C2369" s="17"/>
      <c r="D2369" s="17"/>
    </row>
    <row r="2370" spans="3:4" ht="12.75">
      <c r="C2370" s="17"/>
      <c r="D2370" s="17"/>
    </row>
    <row r="2371" spans="3:4" ht="12.75">
      <c r="C2371" s="17"/>
      <c r="D2371" s="17"/>
    </row>
    <row r="2372" spans="3:4" ht="12.75">
      <c r="C2372" s="17"/>
      <c r="D2372" s="17"/>
    </row>
    <row r="2373" spans="3:4" ht="12.75">
      <c r="C2373" s="17"/>
      <c r="D2373" s="17"/>
    </row>
    <row r="2374" spans="3:4" ht="12.75">
      <c r="C2374" s="17"/>
      <c r="D2374" s="17"/>
    </row>
    <row r="2375" spans="3:4" ht="12.75">
      <c r="C2375" s="17"/>
      <c r="D2375" s="17"/>
    </row>
    <row r="2376" spans="3:4" ht="12.75">
      <c r="C2376" s="17"/>
      <c r="D2376" s="17"/>
    </row>
    <row r="2377" spans="3:4" ht="12.75">
      <c r="C2377" s="17"/>
      <c r="D2377" s="17"/>
    </row>
    <row r="2378" spans="3:4" ht="12.75">
      <c r="C2378" s="17"/>
      <c r="D2378" s="17"/>
    </row>
    <row r="2379" spans="3:4" ht="12.75">
      <c r="C2379" s="17"/>
      <c r="D2379" s="17"/>
    </row>
    <row r="2380" spans="3:4" ht="12.75">
      <c r="C2380" s="17"/>
      <c r="D2380" s="17"/>
    </row>
    <row r="2381" spans="3:4" ht="12.75">
      <c r="C2381" s="17"/>
      <c r="D2381" s="17"/>
    </row>
    <row r="2382" spans="3:4" ht="12.75">
      <c r="C2382" s="17"/>
      <c r="D2382" s="17"/>
    </row>
    <row r="2383" spans="3:4" ht="12.75">
      <c r="C2383" s="17"/>
      <c r="D2383" s="17"/>
    </row>
    <row r="2384" spans="3:4" ht="12.75">
      <c r="C2384" s="17"/>
      <c r="D2384" s="17"/>
    </row>
    <row r="2385" spans="3:4" ht="12.75">
      <c r="C2385" s="17"/>
      <c r="D2385" s="17"/>
    </row>
    <row r="2386" spans="3:4" ht="12.75">
      <c r="C2386" s="17"/>
      <c r="D2386" s="17"/>
    </row>
    <row r="2387" spans="3:4" ht="12.75">
      <c r="C2387" s="17"/>
      <c r="D2387" s="17"/>
    </row>
    <row r="2388" spans="3:4" ht="12.75">
      <c r="C2388" s="17"/>
      <c r="D2388" s="17"/>
    </row>
    <row r="2389" spans="3:4" ht="12.75">
      <c r="C2389" s="17"/>
      <c r="D2389" s="17"/>
    </row>
    <row r="2390" spans="3:4" ht="12.75">
      <c r="C2390" s="17"/>
      <c r="D2390" s="17"/>
    </row>
    <row r="2391" spans="3:4" ht="12.75">
      <c r="C2391" s="17"/>
      <c r="D2391" s="17"/>
    </row>
    <row r="2392" spans="3:4" ht="12.75">
      <c r="C2392" s="17"/>
      <c r="D2392" s="17"/>
    </row>
    <row r="2393" spans="3:4" ht="12.75">
      <c r="C2393" s="17"/>
      <c r="D2393" s="17"/>
    </row>
    <row r="2394" spans="3:4" ht="12.75">
      <c r="C2394" s="17"/>
      <c r="D2394" s="17"/>
    </row>
    <row r="2395" spans="3:4" ht="12.75">
      <c r="C2395" s="17"/>
      <c r="D2395" s="17"/>
    </row>
    <row r="2396" spans="3:4" ht="12.75">
      <c r="C2396" s="17"/>
      <c r="D2396" s="17"/>
    </row>
    <row r="2397" spans="3:4" ht="12.75">
      <c r="C2397" s="17"/>
      <c r="D2397" s="17"/>
    </row>
    <row r="2398" spans="3:4" ht="12.75">
      <c r="C2398" s="17"/>
      <c r="D2398" s="17"/>
    </row>
    <row r="2399" spans="3:4" ht="12.75">
      <c r="C2399" s="17"/>
      <c r="D2399" s="17"/>
    </row>
    <row r="2400" spans="3:4" ht="12.75">
      <c r="C2400" s="17"/>
      <c r="D2400" s="17"/>
    </row>
    <row r="2401" spans="3:4" ht="12.75">
      <c r="C2401" s="17"/>
      <c r="D2401" s="17"/>
    </row>
    <row r="2402" spans="3:4" ht="12.75">
      <c r="C2402" s="17"/>
      <c r="D2402" s="17"/>
    </row>
    <row r="2403" spans="3:4" ht="12.75">
      <c r="C2403" s="17"/>
      <c r="D2403" s="17"/>
    </row>
    <row r="2404" spans="3:4" ht="12.75">
      <c r="C2404" s="17"/>
      <c r="D2404" s="17"/>
    </row>
    <row r="2405" spans="3:4" ht="12.75">
      <c r="C2405" s="17"/>
      <c r="D2405" s="17"/>
    </row>
    <row r="2406" spans="3:4" ht="12.75">
      <c r="C2406" s="17"/>
      <c r="D2406" s="17"/>
    </row>
    <row r="2407" spans="3:4" ht="12.75">
      <c r="C2407" s="17"/>
      <c r="D2407" s="17"/>
    </row>
    <row r="2408" spans="3:4" ht="12.75">
      <c r="C2408" s="17"/>
      <c r="D2408" s="17"/>
    </row>
    <row r="2409" spans="3:4" ht="12.75">
      <c r="C2409" s="17"/>
      <c r="D2409" s="17"/>
    </row>
    <row r="2410" spans="3:4" ht="12.75">
      <c r="C2410" s="17"/>
      <c r="D2410" s="17"/>
    </row>
    <row r="2411" spans="3:4" ht="12.75">
      <c r="C2411" s="17"/>
      <c r="D2411" s="17"/>
    </row>
    <row r="2412" spans="3:4" ht="12.75">
      <c r="C2412" s="17"/>
      <c r="D2412" s="17"/>
    </row>
    <row r="2413" spans="3:4" ht="12.75">
      <c r="C2413" s="17"/>
      <c r="D2413" s="17"/>
    </row>
    <row r="2414" spans="3:4" ht="12.75">
      <c r="C2414" s="17"/>
      <c r="D2414" s="17"/>
    </row>
    <row r="2415" spans="3:4" ht="12.75">
      <c r="C2415" s="17"/>
      <c r="D2415" s="17"/>
    </row>
    <row r="2416" spans="3:4" ht="12.75">
      <c r="C2416" s="17"/>
      <c r="D2416" s="17"/>
    </row>
    <row r="2417" spans="3:4" ht="12.75">
      <c r="C2417" s="17"/>
      <c r="D2417" s="17"/>
    </row>
    <row r="2418" spans="3:4" ht="12.75">
      <c r="C2418" s="17"/>
      <c r="D2418" s="17"/>
    </row>
    <row r="2419" spans="3:4" ht="12.75">
      <c r="C2419" s="17"/>
      <c r="D2419" s="17"/>
    </row>
    <row r="2420" spans="3:4" ht="12.75">
      <c r="C2420" s="17"/>
      <c r="D2420" s="17"/>
    </row>
    <row r="2421" spans="3:4" ht="12.75">
      <c r="C2421" s="17"/>
      <c r="D2421" s="17"/>
    </row>
    <row r="2422" spans="3:4" ht="12.75">
      <c r="C2422" s="17"/>
      <c r="D2422" s="17"/>
    </row>
    <row r="2423" spans="3:4" ht="12.75">
      <c r="C2423" s="17"/>
      <c r="D2423" s="17"/>
    </row>
    <row r="2424" spans="3:4" ht="12.75">
      <c r="C2424" s="17"/>
      <c r="D2424" s="17"/>
    </row>
    <row r="2425" spans="3:4" ht="12.75">
      <c r="C2425" s="17"/>
      <c r="D2425" s="17"/>
    </row>
    <row r="2426" spans="3:4" ht="12.75">
      <c r="C2426" s="17"/>
      <c r="D2426" s="17"/>
    </row>
    <row r="2427" spans="3:4" ht="12.75">
      <c r="C2427" s="17"/>
      <c r="D2427" s="17"/>
    </row>
    <row r="2428" spans="3:4" ht="12.75">
      <c r="C2428" s="17"/>
      <c r="D2428" s="17"/>
    </row>
    <row r="2429" spans="3:4" ht="12.75">
      <c r="C2429" s="17"/>
      <c r="D2429" s="17"/>
    </row>
    <row r="2430" spans="3:4" ht="12.75">
      <c r="C2430" s="17"/>
      <c r="D2430" s="17"/>
    </row>
    <row r="2431" spans="3:4" ht="12.75">
      <c r="C2431" s="17"/>
      <c r="D2431" s="17"/>
    </row>
    <row r="2432" spans="3:4" ht="12.75">
      <c r="C2432" s="17"/>
      <c r="D2432" s="17"/>
    </row>
    <row r="2433" spans="3:4" ht="12.75">
      <c r="C2433" s="17"/>
      <c r="D2433" s="17"/>
    </row>
    <row r="2434" spans="3:4" ht="12.75">
      <c r="C2434" s="17"/>
      <c r="D2434" s="17"/>
    </row>
    <row r="2435" spans="3:4" ht="12.75">
      <c r="C2435" s="17"/>
      <c r="D2435" s="17"/>
    </row>
    <row r="2436" spans="3:4" ht="12.75">
      <c r="C2436" s="17"/>
      <c r="D2436" s="17"/>
    </row>
    <row r="2437" spans="3:4" ht="12.75">
      <c r="C2437" s="17"/>
      <c r="D2437" s="17"/>
    </row>
    <row r="2438" spans="3:4" ht="12.75">
      <c r="C2438" s="17"/>
      <c r="D2438" s="17"/>
    </row>
    <row r="2439" spans="3:4" ht="12.75">
      <c r="C2439" s="17"/>
      <c r="D2439" s="17"/>
    </row>
    <row r="2440" spans="3:4" ht="12.75">
      <c r="C2440" s="17"/>
      <c r="D2440" s="17"/>
    </row>
    <row r="2441" spans="3:4" ht="12.75">
      <c r="C2441" s="17"/>
      <c r="D2441" s="17"/>
    </row>
    <row r="2442" spans="3:4" ht="12.75">
      <c r="C2442" s="17"/>
      <c r="D2442" s="17"/>
    </row>
    <row r="2443" spans="3:4" ht="12.75">
      <c r="C2443" s="17"/>
      <c r="D2443" s="17"/>
    </row>
    <row r="2444" spans="3:4" ht="12.75">
      <c r="C2444" s="17"/>
      <c r="D2444" s="17"/>
    </row>
    <row r="2445" spans="3:4" ht="12.75">
      <c r="C2445" s="17"/>
      <c r="D2445" s="17"/>
    </row>
    <row r="2446" spans="3:4" ht="12.75">
      <c r="C2446" s="17"/>
      <c r="D2446" s="17"/>
    </row>
    <row r="2447" spans="3:4" ht="12.75">
      <c r="C2447" s="17"/>
      <c r="D2447" s="17"/>
    </row>
    <row r="2448" spans="3:4" ht="12.75">
      <c r="C2448" s="17"/>
      <c r="D2448" s="17"/>
    </row>
    <row r="2449" spans="3:4" ht="12.75">
      <c r="C2449" s="17"/>
      <c r="D2449" s="17"/>
    </row>
    <row r="2450" spans="3:4" ht="12.75">
      <c r="C2450" s="17"/>
      <c r="D2450" s="17"/>
    </row>
    <row r="2451" spans="3:4" ht="12.75">
      <c r="C2451" s="17"/>
      <c r="D2451" s="17"/>
    </row>
    <row r="2452" spans="3:4" ht="12.75">
      <c r="C2452" s="17"/>
      <c r="D2452" s="17"/>
    </row>
    <row r="2453" spans="3:4" ht="12.75">
      <c r="C2453" s="17"/>
      <c r="D2453" s="17"/>
    </row>
    <row r="2454" spans="3:4" ht="12.75">
      <c r="C2454" s="17"/>
      <c r="D2454" s="17"/>
    </row>
    <row r="2455" spans="3:4" ht="12.75">
      <c r="C2455" s="17"/>
      <c r="D2455" s="17"/>
    </row>
    <row r="2456" spans="3:4" ht="12.75">
      <c r="C2456" s="17"/>
      <c r="D2456" s="17"/>
    </row>
    <row r="2457" spans="3:4" ht="12.75">
      <c r="C2457" s="17"/>
      <c r="D2457" s="17"/>
    </row>
    <row r="2458" spans="3:4" ht="12.75">
      <c r="C2458" s="17"/>
      <c r="D2458" s="17"/>
    </row>
    <row r="2459" spans="3:4" ht="12.75">
      <c r="C2459" s="17"/>
      <c r="D2459" s="17"/>
    </row>
    <row r="2460" spans="3:4" ht="12.75">
      <c r="C2460" s="17"/>
      <c r="D2460" s="17"/>
    </row>
    <row r="2461" spans="3:4" ht="12.75">
      <c r="C2461" s="17"/>
      <c r="D2461" s="17"/>
    </row>
    <row r="2462" spans="3:4" ht="12.75">
      <c r="C2462" s="17"/>
      <c r="D2462" s="17"/>
    </row>
    <row r="2463" spans="3:4" ht="12.75">
      <c r="C2463" s="17"/>
      <c r="D2463" s="17"/>
    </row>
    <row r="2464" spans="3:4" ht="12.75">
      <c r="C2464" s="17"/>
      <c r="D2464" s="17"/>
    </row>
    <row r="2465" spans="3:4" ht="12.75">
      <c r="C2465" s="17"/>
      <c r="D2465" s="17"/>
    </row>
    <row r="2466" spans="3:4" ht="12.75">
      <c r="C2466" s="17"/>
      <c r="D2466" s="17"/>
    </row>
    <row r="2467" spans="3:4" ht="12.75">
      <c r="C2467" s="17"/>
      <c r="D2467" s="17"/>
    </row>
    <row r="2468" spans="3:4" ht="12.75">
      <c r="C2468" s="17"/>
      <c r="D2468" s="17"/>
    </row>
    <row r="2469" spans="3:4" ht="12.75">
      <c r="C2469" s="17"/>
      <c r="D2469" s="17"/>
    </row>
    <row r="2470" spans="3:4" ht="12.75">
      <c r="C2470" s="17"/>
      <c r="D2470" s="17"/>
    </row>
    <row r="2471" spans="3:4" ht="12.75">
      <c r="C2471" s="17"/>
      <c r="D2471" s="17"/>
    </row>
    <row r="2472" spans="3:4" ht="12.75">
      <c r="C2472" s="17"/>
      <c r="D2472" s="17"/>
    </row>
    <row r="2473" spans="3:4" ht="12.75">
      <c r="C2473" s="17"/>
      <c r="D2473" s="17"/>
    </row>
    <row r="2474" spans="3:4" ht="12.75">
      <c r="C2474" s="17"/>
      <c r="D2474" s="17"/>
    </row>
    <row r="2475" spans="3:4" ht="12.75">
      <c r="C2475" s="17"/>
      <c r="D2475" s="17"/>
    </row>
    <row r="2476" spans="3:4" ht="12.75">
      <c r="C2476" s="17"/>
      <c r="D2476" s="17"/>
    </row>
    <row r="2477" spans="3:4" ht="12.75">
      <c r="C2477" s="17"/>
      <c r="D2477" s="17"/>
    </row>
    <row r="2478" spans="3:4" ht="12.75">
      <c r="C2478" s="17"/>
      <c r="D2478" s="17"/>
    </row>
    <row r="2479" spans="3:4" ht="12.75">
      <c r="C2479" s="17"/>
      <c r="D2479" s="17"/>
    </row>
    <row r="2480" spans="3:4" ht="12.75">
      <c r="C2480" s="17"/>
      <c r="D2480" s="17"/>
    </row>
    <row r="2481" spans="3:4" ht="12.75">
      <c r="C2481" s="17"/>
      <c r="D2481" s="17"/>
    </row>
    <row r="2482" spans="3:4" ht="12.75">
      <c r="C2482" s="17"/>
      <c r="D2482" s="17"/>
    </row>
    <row r="2483" spans="3:4" ht="12.75">
      <c r="C2483" s="17"/>
      <c r="D2483" s="17"/>
    </row>
    <row r="2484" spans="3:4" ht="12.75">
      <c r="C2484" s="17"/>
      <c r="D2484" s="17"/>
    </row>
    <row r="2485" spans="3:4" ht="12.75">
      <c r="C2485" s="17"/>
      <c r="D2485" s="17"/>
    </row>
    <row r="2486" spans="3:4" ht="12.75">
      <c r="C2486" s="17"/>
      <c r="D2486" s="17"/>
    </row>
    <row r="2487" spans="3:4" ht="12.75">
      <c r="C2487" s="17"/>
      <c r="D2487" s="17"/>
    </row>
    <row r="2488" spans="3:4" ht="12.75">
      <c r="C2488" s="17"/>
      <c r="D2488" s="17"/>
    </row>
    <row r="2489" spans="3:4" ht="12.75">
      <c r="C2489" s="17"/>
      <c r="D2489" s="17"/>
    </row>
    <row r="2490" spans="3:4" ht="12.75">
      <c r="C2490" s="17"/>
      <c r="D2490" s="17"/>
    </row>
    <row r="2491" spans="3:4" ht="12.75">
      <c r="C2491" s="17"/>
      <c r="D2491" s="17"/>
    </row>
    <row r="2492" spans="3:4" ht="12.75">
      <c r="C2492" s="17"/>
      <c r="D2492" s="17"/>
    </row>
    <row r="2493" spans="3:4" ht="12.75">
      <c r="C2493" s="17"/>
      <c r="D2493" s="17"/>
    </row>
    <row r="2494" spans="3:4" ht="12.75">
      <c r="C2494" s="17"/>
      <c r="D2494" s="17"/>
    </row>
    <row r="2495" spans="3:4" ht="12.75">
      <c r="C2495" s="17"/>
      <c r="D2495" s="17"/>
    </row>
    <row r="2496" spans="3:4" ht="12.75">
      <c r="C2496" s="17"/>
      <c r="D2496" s="17"/>
    </row>
    <row r="2497" spans="3:4" ht="12.75">
      <c r="C2497" s="17"/>
      <c r="D2497" s="17"/>
    </row>
    <row r="2498" spans="3:4" ht="12.75">
      <c r="C2498" s="17"/>
      <c r="D2498" s="17"/>
    </row>
    <row r="2499" spans="3:4" ht="12.75">
      <c r="C2499" s="17"/>
      <c r="D2499" s="17"/>
    </row>
    <row r="2500" spans="3:4" ht="12.75">
      <c r="C2500" s="17"/>
      <c r="D2500" s="17"/>
    </row>
    <row r="2501" spans="3:4" ht="12.75">
      <c r="C2501" s="17"/>
      <c r="D2501" s="17"/>
    </row>
    <row r="2502" spans="3:4" ht="12.75">
      <c r="C2502" s="17"/>
      <c r="D2502" s="17"/>
    </row>
    <row r="2503" spans="3:4" ht="12.75">
      <c r="C2503" s="17"/>
      <c r="D2503" s="17"/>
    </row>
    <row r="2504" spans="3:4" ht="12.75">
      <c r="C2504" s="17"/>
      <c r="D2504" s="17"/>
    </row>
    <row r="2505" spans="3:4" ht="12.75">
      <c r="C2505" s="17"/>
      <c r="D2505" s="17"/>
    </row>
    <row r="2506" spans="3:4" ht="12.75">
      <c r="C2506" s="17"/>
      <c r="D2506" s="17"/>
    </row>
    <row r="2507" spans="3:4" ht="12.75">
      <c r="C2507" s="17"/>
      <c r="D2507" s="17"/>
    </row>
    <row r="2508" spans="3:4" ht="12.75">
      <c r="C2508" s="17"/>
      <c r="D2508" s="17"/>
    </row>
    <row r="2509" spans="3:4" ht="12.75">
      <c r="C2509" s="17"/>
      <c r="D2509" s="17"/>
    </row>
    <row r="2510" spans="3:4" ht="12.75">
      <c r="C2510" s="17"/>
      <c r="D2510" s="17"/>
    </row>
    <row r="2511" spans="3:4" ht="12.75">
      <c r="C2511" s="17"/>
      <c r="D2511" s="17"/>
    </row>
    <row r="2512" spans="3:4" ht="12.75">
      <c r="C2512" s="17"/>
      <c r="D2512" s="17"/>
    </row>
    <row r="2513" spans="3:4" ht="12.75">
      <c r="C2513" s="17"/>
      <c r="D2513" s="17"/>
    </row>
    <row r="2514" spans="3:4" ht="12.75">
      <c r="C2514" s="17"/>
      <c r="D2514" s="17"/>
    </row>
    <row r="2515" spans="3:4" ht="12.75">
      <c r="C2515" s="17"/>
      <c r="D2515" s="17"/>
    </row>
    <row r="2516" spans="3:4" ht="12.75">
      <c r="C2516" s="17"/>
      <c r="D2516" s="17"/>
    </row>
    <row r="2517" spans="3:4" ht="12.75">
      <c r="C2517" s="17"/>
      <c r="D2517" s="17"/>
    </row>
    <row r="2518" spans="3:4" ht="12.75">
      <c r="C2518" s="17"/>
      <c r="D2518" s="17"/>
    </row>
    <row r="2519" spans="3:4" ht="12.75">
      <c r="C2519" s="17"/>
      <c r="D2519" s="17"/>
    </row>
    <row r="2520" spans="3:4" ht="12.75">
      <c r="C2520" s="17"/>
      <c r="D2520" s="17"/>
    </row>
    <row r="2521" spans="3:4" ht="12.75">
      <c r="C2521" s="17"/>
      <c r="D2521" s="17"/>
    </row>
    <row r="2522" spans="3:4" ht="12.75">
      <c r="C2522" s="17"/>
      <c r="D2522" s="17"/>
    </row>
    <row r="2523" spans="3:4" ht="12.75">
      <c r="C2523" s="17"/>
      <c r="D2523" s="17"/>
    </row>
    <row r="2524" spans="3:4" ht="12.75">
      <c r="C2524" s="17"/>
      <c r="D2524" s="17"/>
    </row>
    <row r="2525" spans="3:4" ht="12.75">
      <c r="C2525" s="17"/>
      <c r="D2525" s="17"/>
    </row>
    <row r="2526" spans="3:4" ht="12.75">
      <c r="C2526" s="17"/>
      <c r="D2526" s="17"/>
    </row>
    <row r="2527" spans="3:4" ht="12.75">
      <c r="C2527" s="17"/>
      <c r="D2527" s="17"/>
    </row>
    <row r="2528" spans="3:4" ht="12.75">
      <c r="C2528" s="17"/>
      <c r="D2528" s="17"/>
    </row>
    <row r="2529" spans="3:4" ht="12.75">
      <c r="C2529" s="17"/>
      <c r="D2529" s="17"/>
    </row>
    <row r="2530" spans="3:4" ht="12.75">
      <c r="C2530" s="17"/>
      <c r="D2530" s="17"/>
    </row>
    <row r="2531" spans="3:4" ht="12.75">
      <c r="C2531" s="17"/>
      <c r="D2531" s="17"/>
    </row>
    <row r="2532" spans="3:4" ht="12.75">
      <c r="C2532" s="17"/>
      <c r="D2532" s="17"/>
    </row>
    <row r="2533" spans="3:4" ht="12.75">
      <c r="C2533" s="17"/>
      <c r="D2533" s="17"/>
    </row>
    <row r="2534" spans="3:4" ht="12.75">
      <c r="C2534" s="17"/>
      <c r="D2534" s="17"/>
    </row>
    <row r="2535" spans="3:4" ht="12.75">
      <c r="C2535" s="17"/>
      <c r="D2535" s="17"/>
    </row>
    <row r="2536" spans="3:4" ht="12.75">
      <c r="C2536" s="17"/>
      <c r="D2536" s="17"/>
    </row>
    <row r="2537" spans="3:4" ht="12.75">
      <c r="C2537" s="17"/>
      <c r="D2537" s="17"/>
    </row>
    <row r="2538" spans="3:4" ht="12.75">
      <c r="C2538" s="17"/>
      <c r="D2538" s="17"/>
    </row>
    <row r="2539" spans="3:4" ht="12.75">
      <c r="C2539" s="17"/>
      <c r="D2539" s="17"/>
    </row>
    <row r="2540" spans="3:4" ht="12.75">
      <c r="C2540" s="17"/>
      <c r="D2540" s="17"/>
    </row>
    <row r="2541" spans="3:4" ht="12.75">
      <c r="C2541" s="17"/>
      <c r="D2541" s="17"/>
    </row>
    <row r="2542" spans="3:4" ht="12.75">
      <c r="C2542" s="17"/>
      <c r="D2542" s="17"/>
    </row>
    <row r="2543" spans="3:4" ht="12.75">
      <c r="C2543" s="17"/>
      <c r="D2543" s="17"/>
    </row>
    <row r="2544" spans="3:4" ht="12.75">
      <c r="C2544" s="17"/>
      <c r="D2544" s="17"/>
    </row>
    <row r="2545" spans="3:4" ht="12.75">
      <c r="C2545" s="17"/>
      <c r="D2545" s="17"/>
    </row>
    <row r="2546" spans="3:4" ht="12.75">
      <c r="C2546" s="17"/>
      <c r="D2546" s="17"/>
    </row>
    <row r="2547" spans="3:4" ht="12.75">
      <c r="C2547" s="17"/>
      <c r="D2547" s="17"/>
    </row>
    <row r="2548" spans="3:4" ht="12.75">
      <c r="C2548" s="17"/>
      <c r="D2548" s="17"/>
    </row>
    <row r="2549" spans="3:4" ht="12.75">
      <c r="C2549" s="17"/>
      <c r="D2549" s="17"/>
    </row>
    <row r="2550" spans="3:4" ht="12.75">
      <c r="C2550" s="17"/>
      <c r="D2550" s="17"/>
    </row>
    <row r="2551" spans="3:4" ht="12.75">
      <c r="C2551" s="17"/>
      <c r="D2551" s="17"/>
    </row>
    <row r="2552" spans="3:4" ht="12.75">
      <c r="C2552" s="17"/>
      <c r="D2552" s="17"/>
    </row>
    <row r="2553" spans="3:4" ht="12.75">
      <c r="C2553" s="17"/>
      <c r="D2553" s="17"/>
    </row>
    <row r="2554" spans="3:4" ht="12.75">
      <c r="C2554" s="17"/>
      <c r="D2554" s="17"/>
    </row>
    <row r="2555" spans="3:4" ht="12.75">
      <c r="C2555" s="17"/>
      <c r="D2555" s="17"/>
    </row>
    <row r="2556" spans="3:4" ht="12.75">
      <c r="C2556" s="17"/>
      <c r="D2556" s="17"/>
    </row>
    <row r="2557" spans="3:4" ht="12.75">
      <c r="C2557" s="17"/>
      <c r="D2557" s="17"/>
    </row>
    <row r="2558" spans="3:4" ht="12.75">
      <c r="C2558" s="17"/>
      <c r="D2558" s="17"/>
    </row>
    <row r="2559" spans="3:4" ht="12.75">
      <c r="C2559" s="17"/>
      <c r="D2559" s="17"/>
    </row>
    <row r="2560" spans="3:4" ht="12.75">
      <c r="C2560" s="17"/>
      <c r="D2560" s="17"/>
    </row>
    <row r="2561" spans="3:4" ht="12.75">
      <c r="C2561" s="17"/>
      <c r="D2561" s="17"/>
    </row>
    <row r="2562" spans="3:4" ht="12.75">
      <c r="C2562" s="17"/>
      <c r="D2562" s="17"/>
    </row>
    <row r="2563" spans="3:4" ht="12.75">
      <c r="C2563" s="17"/>
      <c r="D2563" s="17"/>
    </row>
    <row r="2564" spans="3:4" ht="12.75">
      <c r="C2564" s="17"/>
      <c r="D256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3">
      <selection activeCell="A46" sqref="A46:C49"/>
    </sheetView>
  </sheetViews>
  <sheetFormatPr defaultColWidth="9.140625" defaultRowHeight="12.75"/>
  <cols>
    <col min="1" max="1" width="19.7109375" style="17" customWidth="1"/>
    <col min="2" max="2" width="4.421875" style="20" customWidth="1"/>
    <col min="3" max="3" width="12.7109375" style="17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7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19" t="s">
        <v>43</v>
      </c>
      <c r="I1" s="21" t="s">
        <v>44</v>
      </c>
      <c r="J1" s="22" t="s">
        <v>45</v>
      </c>
    </row>
    <row r="2" spans="9:10" ht="12.75">
      <c r="I2" s="23" t="s">
        <v>46</v>
      </c>
      <c r="J2" s="24" t="s">
        <v>47</v>
      </c>
    </row>
    <row r="3" spans="1:10" ht="12.75">
      <c r="A3" s="25" t="s">
        <v>48</v>
      </c>
      <c r="I3" s="23" t="s">
        <v>49</v>
      </c>
      <c r="J3" s="24" t="s">
        <v>50</v>
      </c>
    </row>
    <row r="4" spans="9:10" ht="12.75">
      <c r="I4" s="23" t="s">
        <v>51</v>
      </c>
      <c r="J4" s="24" t="s">
        <v>50</v>
      </c>
    </row>
    <row r="5" spans="9:10" ht="13.5" thickBot="1">
      <c r="I5" s="26" t="s">
        <v>52</v>
      </c>
      <c r="J5" s="27" t="s">
        <v>53</v>
      </c>
    </row>
    <row r="10" ht="13.5" thickBot="1"/>
    <row r="11" spans="1:16" ht="12.75" customHeight="1" thickBot="1">
      <c r="A11" s="17" t="str">
        <f aca="true" t="shared" si="0" ref="A11:A49">P11</f>
        <v> COSP 17.75 </v>
      </c>
      <c r="B11" s="6" t="str">
        <f aca="true" t="shared" si="1" ref="B11:B49">IF(H11=INT(H11),"I","II")</f>
        <v>II</v>
      </c>
      <c r="C11" s="17">
        <f aca="true" t="shared" si="2" ref="C11:C49">1*G11</f>
        <v>41328.06</v>
      </c>
      <c r="D11" s="20" t="str">
        <f aca="true" t="shared" si="3" ref="D11:D49">VLOOKUP(F11,I$1:J$5,2,FALSE)</f>
        <v>vis</v>
      </c>
      <c r="E11" s="28" t="e">
        <f>VLOOKUP(C11,A!C$21:E$973,3,FALSE)</f>
        <v>#N/A</v>
      </c>
      <c r="F11" s="6" t="s">
        <v>52</v>
      </c>
      <c r="G11" s="20" t="str">
        <f aca="true" t="shared" si="4" ref="G11:G49">MID(I11,3,LEN(I11)-3)</f>
        <v>41328.06</v>
      </c>
      <c r="H11" s="17">
        <f aca="true" t="shared" si="5" ref="H11:H49">1*K11</f>
        <v>-61.5</v>
      </c>
      <c r="I11" s="29" t="s">
        <v>54</v>
      </c>
      <c r="J11" s="30" t="s">
        <v>55</v>
      </c>
      <c r="K11" s="29">
        <v>-61.5</v>
      </c>
      <c r="L11" s="29" t="s">
        <v>56</v>
      </c>
      <c r="M11" s="30" t="s">
        <v>57</v>
      </c>
      <c r="N11" s="30" t="s">
        <v>58</v>
      </c>
      <c r="O11" s="31" t="s">
        <v>59</v>
      </c>
      <c r="P11" s="31" t="s">
        <v>60</v>
      </c>
    </row>
    <row r="12" spans="1:16" ht="12.75" customHeight="1" thickBot="1">
      <c r="A12" s="17" t="str">
        <f t="shared" si="0"/>
        <v>IBVS 1998 </v>
      </c>
      <c r="B12" s="6" t="str">
        <f t="shared" si="1"/>
        <v>I</v>
      </c>
      <c r="C12" s="17">
        <f t="shared" si="2"/>
        <v>44635.318</v>
      </c>
      <c r="D12" s="20" t="str">
        <f t="shared" si="3"/>
        <v>vis</v>
      </c>
      <c r="E12" s="28">
        <f>VLOOKUP(C12,A!C$21:E$973,3,FALSE)</f>
        <v>0</v>
      </c>
      <c r="F12" s="6" t="s">
        <v>52</v>
      </c>
      <c r="G12" s="20" t="str">
        <f t="shared" si="4"/>
        <v>44635.318</v>
      </c>
      <c r="H12" s="17">
        <f t="shared" si="5"/>
        <v>0</v>
      </c>
      <c r="I12" s="29" t="s">
        <v>61</v>
      </c>
      <c r="J12" s="30" t="s">
        <v>62</v>
      </c>
      <c r="K12" s="29">
        <v>0</v>
      </c>
      <c r="L12" s="29" t="s">
        <v>63</v>
      </c>
      <c r="M12" s="30" t="s">
        <v>57</v>
      </c>
      <c r="N12" s="30" t="s">
        <v>58</v>
      </c>
      <c r="O12" s="31" t="s">
        <v>64</v>
      </c>
      <c r="P12" s="32" t="s">
        <v>65</v>
      </c>
    </row>
    <row r="13" spans="1:16" ht="12.75" customHeight="1" thickBot="1">
      <c r="A13" s="17" t="str">
        <f t="shared" si="0"/>
        <v>IBVS 3958 </v>
      </c>
      <c r="B13" s="6" t="str">
        <f t="shared" si="1"/>
        <v>II</v>
      </c>
      <c r="C13" s="17">
        <f t="shared" si="2"/>
        <v>45252.5</v>
      </c>
      <c r="D13" s="20" t="str">
        <f t="shared" si="3"/>
        <v>vis</v>
      </c>
      <c r="E13" s="28">
        <f>VLOOKUP(C13,A!C$21:E$973,3,FALSE)</f>
        <v>11.475943883005934</v>
      </c>
      <c r="F13" s="6" t="s">
        <v>52</v>
      </c>
      <c r="G13" s="20" t="str">
        <f t="shared" si="4"/>
        <v>45252.5</v>
      </c>
      <c r="H13" s="17">
        <f t="shared" si="5"/>
        <v>11.5</v>
      </c>
      <c r="I13" s="29" t="s">
        <v>66</v>
      </c>
      <c r="J13" s="30" t="s">
        <v>67</v>
      </c>
      <c r="K13" s="29">
        <v>11.5</v>
      </c>
      <c r="L13" s="29" t="s">
        <v>68</v>
      </c>
      <c r="M13" s="30" t="s">
        <v>57</v>
      </c>
      <c r="N13" s="30" t="s">
        <v>69</v>
      </c>
      <c r="O13" s="31" t="s">
        <v>70</v>
      </c>
      <c r="P13" s="32" t="s">
        <v>71</v>
      </c>
    </row>
    <row r="14" spans="1:16" ht="12.75" customHeight="1" thickBot="1">
      <c r="A14" s="17" t="str">
        <f t="shared" si="0"/>
        <v>IBVS 3958 </v>
      </c>
      <c r="B14" s="6" t="str">
        <f t="shared" si="1"/>
        <v>II</v>
      </c>
      <c r="C14" s="17">
        <f t="shared" si="2"/>
        <v>45253.8</v>
      </c>
      <c r="D14" s="20" t="str">
        <f t="shared" si="3"/>
        <v>vis</v>
      </c>
      <c r="E14" s="28">
        <f>VLOOKUP(C14,A!C$21:E$973,3,FALSE)</f>
        <v>11.500116213125642</v>
      </c>
      <c r="F14" s="6" t="s">
        <v>52</v>
      </c>
      <c r="G14" s="20" t="str">
        <f t="shared" si="4"/>
        <v>45253.8</v>
      </c>
      <c r="H14" s="17">
        <f t="shared" si="5"/>
        <v>11.5</v>
      </c>
      <c r="I14" s="29" t="s">
        <v>72</v>
      </c>
      <c r="J14" s="30" t="s">
        <v>73</v>
      </c>
      <c r="K14" s="29">
        <v>11.5</v>
      </c>
      <c r="L14" s="29" t="s">
        <v>74</v>
      </c>
      <c r="M14" s="30" t="s">
        <v>57</v>
      </c>
      <c r="N14" s="30" t="s">
        <v>58</v>
      </c>
      <c r="O14" s="31" t="s">
        <v>70</v>
      </c>
      <c r="P14" s="32" t="s">
        <v>71</v>
      </c>
    </row>
    <row r="15" spans="1:16" ht="12.75" customHeight="1" thickBot="1">
      <c r="A15" s="17" t="str">
        <f t="shared" si="0"/>
        <v>IBVS 3958 </v>
      </c>
      <c r="B15" s="6" t="str">
        <f t="shared" si="1"/>
        <v>II</v>
      </c>
      <c r="C15" s="17">
        <f t="shared" si="2"/>
        <v>45685.3</v>
      </c>
      <c r="D15" s="20" t="str">
        <f t="shared" si="3"/>
        <v>vis</v>
      </c>
      <c r="E15" s="28">
        <f>VLOOKUP(C15,A!C$21:E$973,3,FALSE)</f>
        <v>19.523470402841244</v>
      </c>
      <c r="F15" s="6" t="s">
        <v>52</v>
      </c>
      <c r="G15" s="20" t="str">
        <f t="shared" si="4"/>
        <v>45685.3</v>
      </c>
      <c r="H15" s="17">
        <f t="shared" si="5"/>
        <v>19.5</v>
      </c>
      <c r="I15" s="29" t="s">
        <v>75</v>
      </c>
      <c r="J15" s="30" t="s">
        <v>76</v>
      </c>
      <c r="K15" s="29">
        <v>19.5</v>
      </c>
      <c r="L15" s="29" t="s">
        <v>77</v>
      </c>
      <c r="M15" s="30" t="s">
        <v>57</v>
      </c>
      <c r="N15" s="30" t="s">
        <v>69</v>
      </c>
      <c r="O15" s="31" t="s">
        <v>70</v>
      </c>
      <c r="P15" s="32" t="s">
        <v>71</v>
      </c>
    </row>
    <row r="16" spans="1:16" ht="12.75" customHeight="1" thickBot="1">
      <c r="A16" s="17" t="str">
        <f t="shared" si="0"/>
        <v>IBVS 3958 </v>
      </c>
      <c r="B16" s="6" t="str">
        <f t="shared" si="1"/>
        <v>II</v>
      </c>
      <c r="C16" s="17">
        <f t="shared" si="2"/>
        <v>46005.1</v>
      </c>
      <c r="D16" s="20" t="str">
        <f t="shared" si="3"/>
        <v>vis</v>
      </c>
      <c r="E16" s="28">
        <f>VLOOKUP(C16,A!C$21:E$973,3,FALSE)</f>
        <v>25.46986361227581</v>
      </c>
      <c r="F16" s="6" t="s">
        <v>52</v>
      </c>
      <c r="G16" s="20" t="str">
        <f t="shared" si="4"/>
        <v>46005.1</v>
      </c>
      <c r="H16" s="17">
        <f t="shared" si="5"/>
        <v>25.5</v>
      </c>
      <c r="I16" s="29" t="s">
        <v>81</v>
      </c>
      <c r="J16" s="30" t="s">
        <v>82</v>
      </c>
      <c r="K16" s="29">
        <v>25.5</v>
      </c>
      <c r="L16" s="29" t="s">
        <v>83</v>
      </c>
      <c r="M16" s="30" t="s">
        <v>57</v>
      </c>
      <c r="N16" s="30" t="s">
        <v>69</v>
      </c>
      <c r="O16" s="31" t="s">
        <v>70</v>
      </c>
      <c r="P16" s="32" t="s">
        <v>71</v>
      </c>
    </row>
    <row r="17" spans="1:16" ht="12.75" customHeight="1" thickBot="1">
      <c r="A17" s="17" t="str">
        <f t="shared" si="0"/>
        <v>IBVS 3958 </v>
      </c>
      <c r="B17" s="6" t="str">
        <f t="shared" si="1"/>
        <v>II</v>
      </c>
      <c r="C17" s="17">
        <f t="shared" si="2"/>
        <v>46005.2</v>
      </c>
      <c r="D17" s="20" t="str">
        <f t="shared" si="3"/>
        <v>vis</v>
      </c>
      <c r="E17" s="28">
        <f>VLOOKUP(C17,A!C$21:E$973,3,FALSE)</f>
        <v>25.471723022284987</v>
      </c>
      <c r="F17" s="6" t="s">
        <v>52</v>
      </c>
      <c r="G17" s="20" t="str">
        <f t="shared" si="4"/>
        <v>46005.2</v>
      </c>
      <c r="H17" s="17">
        <f t="shared" si="5"/>
        <v>25.5</v>
      </c>
      <c r="I17" s="29" t="s">
        <v>84</v>
      </c>
      <c r="J17" s="30" t="s">
        <v>85</v>
      </c>
      <c r="K17" s="29">
        <v>25.5</v>
      </c>
      <c r="L17" s="29" t="s">
        <v>86</v>
      </c>
      <c r="M17" s="30" t="s">
        <v>57</v>
      </c>
      <c r="N17" s="30" t="s">
        <v>58</v>
      </c>
      <c r="O17" s="31" t="s">
        <v>70</v>
      </c>
      <c r="P17" s="32" t="s">
        <v>71</v>
      </c>
    </row>
    <row r="18" spans="1:16" ht="12.75" customHeight="1" thickBot="1">
      <c r="A18" s="17" t="str">
        <f t="shared" si="0"/>
        <v>IBVS 3958 </v>
      </c>
      <c r="B18" s="6" t="str">
        <f t="shared" si="1"/>
        <v>I</v>
      </c>
      <c r="C18" s="17">
        <f t="shared" si="2"/>
        <v>46087.2</v>
      </c>
      <c r="D18" s="20" t="str">
        <f t="shared" si="3"/>
        <v>vis</v>
      </c>
      <c r="E18" s="28">
        <f>VLOOKUP(C18,A!C$21:E$973,3,FALSE)</f>
        <v>26.99643922983233</v>
      </c>
      <c r="F18" s="6" t="s">
        <v>52</v>
      </c>
      <c r="G18" s="20" t="str">
        <f t="shared" si="4"/>
        <v>46087.2</v>
      </c>
      <c r="H18" s="17">
        <f t="shared" si="5"/>
        <v>27</v>
      </c>
      <c r="I18" s="29" t="s">
        <v>87</v>
      </c>
      <c r="J18" s="30" t="s">
        <v>88</v>
      </c>
      <c r="K18" s="29">
        <v>27</v>
      </c>
      <c r="L18" s="29" t="s">
        <v>89</v>
      </c>
      <c r="M18" s="30" t="s">
        <v>57</v>
      </c>
      <c r="N18" s="30" t="s">
        <v>69</v>
      </c>
      <c r="O18" s="31" t="s">
        <v>70</v>
      </c>
      <c r="P18" s="32" t="s">
        <v>71</v>
      </c>
    </row>
    <row r="19" spans="1:16" ht="12.75" customHeight="1" thickBot="1">
      <c r="A19" s="17" t="str">
        <f t="shared" si="0"/>
        <v>IBVS 3958 </v>
      </c>
      <c r="B19" s="6" t="str">
        <f t="shared" si="1"/>
        <v>I</v>
      </c>
      <c r="C19" s="17">
        <f t="shared" si="2"/>
        <v>46140.7</v>
      </c>
      <c r="D19" s="20" t="str">
        <f t="shared" si="3"/>
        <v>vis</v>
      </c>
      <c r="E19" s="28">
        <f>VLOOKUP(C19,A!C$21:E$973,3,FALSE)</f>
        <v>27.991223584756515</v>
      </c>
      <c r="F19" s="6" t="s">
        <v>52</v>
      </c>
      <c r="G19" s="20" t="str">
        <f t="shared" si="4"/>
        <v>46140.7</v>
      </c>
      <c r="H19" s="17">
        <f t="shared" si="5"/>
        <v>28</v>
      </c>
      <c r="I19" s="29" t="s">
        <v>93</v>
      </c>
      <c r="J19" s="30" t="s">
        <v>94</v>
      </c>
      <c r="K19" s="29">
        <v>28</v>
      </c>
      <c r="L19" s="29" t="s">
        <v>95</v>
      </c>
      <c r="M19" s="30" t="s">
        <v>57</v>
      </c>
      <c r="N19" s="30" t="s">
        <v>69</v>
      </c>
      <c r="O19" s="31" t="s">
        <v>70</v>
      </c>
      <c r="P19" s="32" t="s">
        <v>71</v>
      </c>
    </row>
    <row r="20" spans="1:16" ht="12.75" customHeight="1" thickBot="1">
      <c r="A20" s="17" t="str">
        <f t="shared" si="0"/>
        <v>IBVS 3958 </v>
      </c>
      <c r="B20" s="6" t="str">
        <f t="shared" si="1"/>
        <v>I</v>
      </c>
      <c r="C20" s="17">
        <f t="shared" si="2"/>
        <v>46140.9</v>
      </c>
      <c r="D20" s="20" t="str">
        <f t="shared" si="3"/>
        <v>vis</v>
      </c>
      <c r="E20" s="28">
        <f>VLOOKUP(C20,A!C$21:E$973,3,FALSE)</f>
        <v>27.994942404775003</v>
      </c>
      <c r="F20" s="6" t="s">
        <v>52</v>
      </c>
      <c r="G20" s="20" t="str">
        <f t="shared" si="4"/>
        <v>46140.9</v>
      </c>
      <c r="H20" s="17">
        <f t="shared" si="5"/>
        <v>28</v>
      </c>
      <c r="I20" s="29" t="s">
        <v>96</v>
      </c>
      <c r="J20" s="30" t="s">
        <v>97</v>
      </c>
      <c r="K20" s="29">
        <v>28</v>
      </c>
      <c r="L20" s="29" t="s">
        <v>98</v>
      </c>
      <c r="M20" s="30" t="s">
        <v>57</v>
      </c>
      <c r="N20" s="30" t="s">
        <v>58</v>
      </c>
      <c r="O20" s="31" t="s">
        <v>70</v>
      </c>
      <c r="P20" s="32" t="s">
        <v>71</v>
      </c>
    </row>
    <row r="21" spans="1:16" ht="12.75" customHeight="1" thickBot="1">
      <c r="A21" s="17" t="str">
        <f t="shared" si="0"/>
        <v>IBVS 3958 </v>
      </c>
      <c r="B21" s="6" t="str">
        <f t="shared" si="1"/>
        <v>II</v>
      </c>
      <c r="C21" s="17">
        <f t="shared" si="2"/>
        <v>46382.6</v>
      </c>
      <c r="D21" s="20" t="str">
        <f t="shared" si="3"/>
        <v>vis</v>
      </c>
      <c r="E21" s="28">
        <f>VLOOKUP(C21,A!C$21:E$973,3,FALSE)</f>
        <v>32.489136397021205</v>
      </c>
      <c r="F21" s="6" t="s">
        <v>52</v>
      </c>
      <c r="G21" s="20" t="str">
        <f t="shared" si="4"/>
        <v>46382.6</v>
      </c>
      <c r="H21" s="17">
        <f t="shared" si="5"/>
        <v>32.5</v>
      </c>
      <c r="I21" s="29" t="s">
        <v>99</v>
      </c>
      <c r="J21" s="30" t="s">
        <v>100</v>
      </c>
      <c r="K21" s="29">
        <v>32.5</v>
      </c>
      <c r="L21" s="29" t="s">
        <v>101</v>
      </c>
      <c r="M21" s="30" t="s">
        <v>57</v>
      </c>
      <c r="N21" s="30" t="s">
        <v>69</v>
      </c>
      <c r="O21" s="31" t="s">
        <v>70</v>
      </c>
      <c r="P21" s="32" t="s">
        <v>71</v>
      </c>
    </row>
    <row r="22" spans="1:16" ht="12.75" customHeight="1" thickBot="1">
      <c r="A22" s="17" t="str">
        <f t="shared" si="0"/>
        <v>IBVS 3958 </v>
      </c>
      <c r="B22" s="6" t="str">
        <f t="shared" si="1"/>
        <v>II</v>
      </c>
      <c r="C22" s="17">
        <f t="shared" si="2"/>
        <v>46382.7</v>
      </c>
      <c r="D22" s="20" t="str">
        <f t="shared" si="3"/>
        <v>vis</v>
      </c>
      <c r="E22" s="28">
        <f>VLOOKUP(C22,A!C$21:E$973,3,FALSE)</f>
        <v>32.49099580703039</v>
      </c>
      <c r="F22" s="6" t="s">
        <v>52</v>
      </c>
      <c r="G22" s="20" t="str">
        <f t="shared" si="4"/>
        <v>46382.7</v>
      </c>
      <c r="H22" s="17">
        <f t="shared" si="5"/>
        <v>32.5</v>
      </c>
      <c r="I22" s="29" t="s">
        <v>102</v>
      </c>
      <c r="J22" s="30" t="s">
        <v>103</v>
      </c>
      <c r="K22" s="29">
        <v>32.5</v>
      </c>
      <c r="L22" s="29" t="s">
        <v>95</v>
      </c>
      <c r="M22" s="30" t="s">
        <v>57</v>
      </c>
      <c r="N22" s="30" t="s">
        <v>58</v>
      </c>
      <c r="O22" s="31" t="s">
        <v>70</v>
      </c>
      <c r="P22" s="32" t="s">
        <v>71</v>
      </c>
    </row>
    <row r="23" spans="1:16" ht="12.75" customHeight="1" thickBot="1">
      <c r="A23" s="17" t="str">
        <f t="shared" si="0"/>
        <v>IBVS 3958 </v>
      </c>
      <c r="B23" s="6" t="str">
        <f t="shared" si="1"/>
        <v>I</v>
      </c>
      <c r="C23" s="17">
        <f t="shared" si="2"/>
        <v>46410</v>
      </c>
      <c r="D23" s="20" t="str">
        <f t="shared" si="3"/>
        <v>vis</v>
      </c>
      <c r="E23" s="28">
        <f>VLOOKUP(C23,A!C$21:E$973,3,FALSE)</f>
        <v>32.99861473954316</v>
      </c>
      <c r="F23" s="6" t="s">
        <v>52</v>
      </c>
      <c r="G23" s="20" t="str">
        <f t="shared" si="4"/>
        <v>46410.0</v>
      </c>
      <c r="H23" s="17">
        <f t="shared" si="5"/>
        <v>33</v>
      </c>
      <c r="I23" s="29" t="s">
        <v>104</v>
      </c>
      <c r="J23" s="30" t="s">
        <v>105</v>
      </c>
      <c r="K23" s="29">
        <v>33</v>
      </c>
      <c r="L23" s="29" t="s">
        <v>106</v>
      </c>
      <c r="M23" s="30" t="s">
        <v>57</v>
      </c>
      <c r="N23" s="30" t="s">
        <v>58</v>
      </c>
      <c r="O23" s="31" t="s">
        <v>70</v>
      </c>
      <c r="P23" s="32" t="s">
        <v>71</v>
      </c>
    </row>
    <row r="24" spans="1:16" ht="12.75" customHeight="1" thickBot="1">
      <c r="A24" s="17" t="str">
        <f t="shared" si="0"/>
        <v>IBVS 3958 </v>
      </c>
      <c r="B24" s="6" t="str">
        <f t="shared" si="1"/>
        <v>I</v>
      </c>
      <c r="C24" s="17">
        <f t="shared" si="2"/>
        <v>46410.1</v>
      </c>
      <c r="D24" s="20" t="str">
        <f t="shared" si="3"/>
        <v>vis</v>
      </c>
      <c r="E24" s="28">
        <f>VLOOKUP(C24,A!C$21:E$973,3,FALSE)</f>
        <v>33.00047414955233</v>
      </c>
      <c r="F24" s="6" t="s">
        <v>52</v>
      </c>
      <c r="G24" s="20" t="str">
        <f t="shared" si="4"/>
        <v>46410.1</v>
      </c>
      <c r="H24" s="17">
        <f t="shared" si="5"/>
        <v>33</v>
      </c>
      <c r="I24" s="29" t="s">
        <v>107</v>
      </c>
      <c r="J24" s="30" t="s">
        <v>108</v>
      </c>
      <c r="K24" s="29">
        <v>33</v>
      </c>
      <c r="L24" s="29" t="s">
        <v>74</v>
      </c>
      <c r="M24" s="30" t="s">
        <v>57</v>
      </c>
      <c r="N24" s="30" t="s">
        <v>69</v>
      </c>
      <c r="O24" s="31" t="s">
        <v>70</v>
      </c>
      <c r="P24" s="32" t="s">
        <v>71</v>
      </c>
    </row>
    <row r="25" spans="1:16" ht="12.75" customHeight="1" thickBot="1">
      <c r="A25" s="17" t="str">
        <f t="shared" si="0"/>
        <v>IBVS 3958 </v>
      </c>
      <c r="B25" s="6" t="str">
        <f t="shared" si="1"/>
        <v>II</v>
      </c>
      <c r="C25" s="17">
        <f t="shared" si="2"/>
        <v>46436</v>
      </c>
      <c r="D25" s="20" t="str">
        <f t="shared" si="3"/>
        <v>vis</v>
      </c>
      <c r="E25" s="28">
        <f>VLOOKUP(C25,A!C$21:E$973,3,FALSE)</f>
        <v>33.482061341936216</v>
      </c>
      <c r="F25" s="6" t="s">
        <v>52</v>
      </c>
      <c r="G25" s="20" t="str">
        <f t="shared" si="4"/>
        <v>46436.0</v>
      </c>
      <c r="H25" s="17">
        <f t="shared" si="5"/>
        <v>33.5</v>
      </c>
      <c r="I25" s="29" t="s">
        <v>109</v>
      </c>
      <c r="J25" s="30" t="s">
        <v>110</v>
      </c>
      <c r="K25" s="29">
        <v>33.5</v>
      </c>
      <c r="L25" s="29" t="s">
        <v>111</v>
      </c>
      <c r="M25" s="30" t="s">
        <v>57</v>
      </c>
      <c r="N25" s="30" t="s">
        <v>69</v>
      </c>
      <c r="O25" s="31" t="s">
        <v>70</v>
      </c>
      <c r="P25" s="32" t="s">
        <v>71</v>
      </c>
    </row>
    <row r="26" spans="1:16" ht="12.75" customHeight="1" thickBot="1">
      <c r="A26" s="17" t="str">
        <f t="shared" si="0"/>
        <v>IBVS 3958 </v>
      </c>
      <c r="B26" s="6" t="str">
        <f t="shared" si="1"/>
        <v>II</v>
      </c>
      <c r="C26" s="17">
        <f t="shared" si="2"/>
        <v>46436.6</v>
      </c>
      <c r="D26" s="20" t="str">
        <f t="shared" si="3"/>
        <v>vis</v>
      </c>
      <c r="E26" s="28">
        <f>VLOOKUP(C26,A!C$21:E$973,3,FALSE)</f>
        <v>33.49321780199141</v>
      </c>
      <c r="F26" s="6" t="s">
        <v>52</v>
      </c>
      <c r="G26" s="20" t="str">
        <f t="shared" si="4"/>
        <v>46436.6</v>
      </c>
      <c r="H26" s="17">
        <f t="shared" si="5"/>
        <v>33.5</v>
      </c>
      <c r="I26" s="29" t="s">
        <v>112</v>
      </c>
      <c r="J26" s="30" t="s">
        <v>113</v>
      </c>
      <c r="K26" s="29">
        <v>33.5</v>
      </c>
      <c r="L26" s="29" t="s">
        <v>114</v>
      </c>
      <c r="M26" s="30" t="s">
        <v>57</v>
      </c>
      <c r="N26" s="30" t="s">
        <v>58</v>
      </c>
      <c r="O26" s="31" t="s">
        <v>70</v>
      </c>
      <c r="P26" s="32" t="s">
        <v>71</v>
      </c>
    </row>
    <row r="27" spans="1:16" ht="12.75" customHeight="1" thickBot="1">
      <c r="A27" s="17" t="str">
        <f t="shared" si="0"/>
        <v>IBVS 3958 </v>
      </c>
      <c r="B27" s="6" t="str">
        <f t="shared" si="1"/>
        <v>II</v>
      </c>
      <c r="C27" s="17">
        <f t="shared" si="2"/>
        <v>46490.4</v>
      </c>
      <c r="D27" s="20" t="str">
        <f t="shared" si="3"/>
        <v>vis</v>
      </c>
      <c r="E27" s="28">
        <f>VLOOKUP(C27,A!C$21:E$973,3,FALSE)</f>
        <v>34.49358038694326</v>
      </c>
      <c r="F27" s="6" t="s">
        <v>52</v>
      </c>
      <c r="G27" s="20" t="str">
        <f t="shared" si="4"/>
        <v>46490.4</v>
      </c>
      <c r="H27" s="17">
        <f t="shared" si="5"/>
        <v>34.5</v>
      </c>
      <c r="I27" s="29" t="s">
        <v>115</v>
      </c>
      <c r="J27" s="30" t="s">
        <v>116</v>
      </c>
      <c r="K27" s="29">
        <v>34.5</v>
      </c>
      <c r="L27" s="29" t="s">
        <v>98</v>
      </c>
      <c r="M27" s="30" t="s">
        <v>57</v>
      </c>
      <c r="N27" s="30" t="s">
        <v>69</v>
      </c>
      <c r="O27" s="31" t="s">
        <v>70</v>
      </c>
      <c r="P27" s="32" t="s">
        <v>71</v>
      </c>
    </row>
    <row r="28" spans="1:16" ht="12.75" customHeight="1" thickBot="1">
      <c r="A28" s="17" t="str">
        <f t="shared" si="0"/>
        <v>IBVS 3958 </v>
      </c>
      <c r="B28" s="6" t="str">
        <f t="shared" si="1"/>
        <v>II</v>
      </c>
      <c r="C28" s="17">
        <f t="shared" si="2"/>
        <v>46490.5</v>
      </c>
      <c r="D28" s="20" t="str">
        <f t="shared" si="3"/>
        <v>vis</v>
      </c>
      <c r="E28" s="28">
        <f>VLOOKUP(C28,A!C$21:E$973,3,FALSE)</f>
        <v>34.49543979695244</v>
      </c>
      <c r="F28" s="6" t="s">
        <v>52</v>
      </c>
      <c r="G28" s="20" t="str">
        <f t="shared" si="4"/>
        <v>46490.5</v>
      </c>
      <c r="H28" s="17">
        <f t="shared" si="5"/>
        <v>34.5</v>
      </c>
      <c r="I28" s="29" t="s">
        <v>117</v>
      </c>
      <c r="J28" s="30" t="s">
        <v>118</v>
      </c>
      <c r="K28" s="29">
        <v>34.5</v>
      </c>
      <c r="L28" s="29" t="s">
        <v>89</v>
      </c>
      <c r="M28" s="30" t="s">
        <v>57</v>
      </c>
      <c r="N28" s="30" t="s">
        <v>58</v>
      </c>
      <c r="O28" s="31" t="s">
        <v>70</v>
      </c>
      <c r="P28" s="32" t="s">
        <v>71</v>
      </c>
    </row>
    <row r="29" spans="1:16" ht="12.75" customHeight="1" thickBot="1">
      <c r="A29" s="17" t="str">
        <f t="shared" si="0"/>
        <v>IBVS 3958 </v>
      </c>
      <c r="B29" s="6" t="str">
        <f t="shared" si="1"/>
        <v>II</v>
      </c>
      <c r="C29" s="17">
        <f t="shared" si="2"/>
        <v>47136.1</v>
      </c>
      <c r="D29" s="20" t="str">
        <f t="shared" si="3"/>
        <v>vis</v>
      </c>
      <c r="E29" s="28">
        <f>VLOOKUP(C29,A!C$21:E$973,3,FALSE)</f>
        <v>46.499790816373945</v>
      </c>
      <c r="F29" s="6" t="s">
        <v>52</v>
      </c>
      <c r="G29" s="20" t="str">
        <f t="shared" si="4"/>
        <v>47136.1</v>
      </c>
      <c r="H29" s="17">
        <f t="shared" si="5"/>
        <v>46.5</v>
      </c>
      <c r="I29" s="29" t="s">
        <v>119</v>
      </c>
      <c r="J29" s="30" t="s">
        <v>120</v>
      </c>
      <c r="K29" s="29">
        <v>46.5</v>
      </c>
      <c r="L29" s="29" t="s">
        <v>121</v>
      </c>
      <c r="M29" s="30" t="s">
        <v>57</v>
      </c>
      <c r="N29" s="30" t="s">
        <v>58</v>
      </c>
      <c r="O29" s="31" t="s">
        <v>70</v>
      </c>
      <c r="P29" s="32" t="s">
        <v>71</v>
      </c>
    </row>
    <row r="30" spans="1:16" ht="12.75" customHeight="1" thickBot="1">
      <c r="A30" s="17" t="str">
        <f t="shared" si="0"/>
        <v>IBVS 3958 </v>
      </c>
      <c r="B30" s="6" t="str">
        <f t="shared" si="1"/>
        <v>II</v>
      </c>
      <c r="C30" s="17">
        <f t="shared" si="2"/>
        <v>47137.2</v>
      </c>
      <c r="D30" s="20" t="str">
        <f t="shared" si="3"/>
        <v>vis</v>
      </c>
      <c r="E30" s="28">
        <f>VLOOKUP(C30,A!C$21:E$973,3,FALSE)</f>
        <v>46.520244326475165</v>
      </c>
      <c r="F30" s="6" t="s">
        <v>52</v>
      </c>
      <c r="G30" s="20" t="str">
        <f t="shared" si="4"/>
        <v>47137.2</v>
      </c>
      <c r="H30" s="17">
        <f t="shared" si="5"/>
        <v>46.5</v>
      </c>
      <c r="I30" s="29" t="s">
        <v>122</v>
      </c>
      <c r="J30" s="30" t="s">
        <v>123</v>
      </c>
      <c r="K30" s="29">
        <v>46.5</v>
      </c>
      <c r="L30" s="29" t="s">
        <v>124</v>
      </c>
      <c r="M30" s="30" t="s">
        <v>57</v>
      </c>
      <c r="N30" s="30" t="s">
        <v>69</v>
      </c>
      <c r="O30" s="31" t="s">
        <v>70</v>
      </c>
      <c r="P30" s="32" t="s">
        <v>71</v>
      </c>
    </row>
    <row r="31" spans="1:16" ht="12.75" customHeight="1" thickBot="1">
      <c r="A31" s="17" t="str">
        <f t="shared" si="0"/>
        <v>IBVS 3958 </v>
      </c>
      <c r="B31" s="6" t="str">
        <f t="shared" si="1"/>
        <v>I</v>
      </c>
      <c r="C31" s="17">
        <f t="shared" si="2"/>
        <v>47162.9</v>
      </c>
      <c r="D31" s="20" t="str">
        <f t="shared" si="3"/>
        <v>vis</v>
      </c>
      <c r="E31" s="28">
        <f>VLOOKUP(C31,A!C$21:E$973,3,FALSE)</f>
        <v>46.99811269884069</v>
      </c>
      <c r="F31" s="6" t="s">
        <v>52</v>
      </c>
      <c r="G31" s="20" t="str">
        <f t="shared" si="4"/>
        <v>47162.9</v>
      </c>
      <c r="H31" s="17">
        <f t="shared" si="5"/>
        <v>47</v>
      </c>
      <c r="I31" s="29" t="s">
        <v>125</v>
      </c>
      <c r="J31" s="30" t="s">
        <v>126</v>
      </c>
      <c r="K31" s="29">
        <v>47</v>
      </c>
      <c r="L31" s="29" t="s">
        <v>106</v>
      </c>
      <c r="M31" s="30" t="s">
        <v>57</v>
      </c>
      <c r="N31" s="30" t="s">
        <v>58</v>
      </c>
      <c r="O31" s="31" t="s">
        <v>70</v>
      </c>
      <c r="P31" s="32" t="s">
        <v>71</v>
      </c>
    </row>
    <row r="32" spans="1:16" ht="12.75" customHeight="1" thickBot="1">
      <c r="A32" s="17" t="str">
        <f t="shared" si="0"/>
        <v>IBVS 3958 </v>
      </c>
      <c r="B32" s="6" t="str">
        <f t="shared" si="1"/>
        <v>I</v>
      </c>
      <c r="C32" s="17">
        <f t="shared" si="2"/>
        <v>47163</v>
      </c>
      <c r="D32" s="20" t="str">
        <f t="shared" si="3"/>
        <v>vis</v>
      </c>
      <c r="E32" s="28">
        <f>VLOOKUP(C32,A!C$21:E$973,3,FALSE)</f>
        <v>46.999972108849875</v>
      </c>
      <c r="F32" s="6" t="s">
        <v>52</v>
      </c>
      <c r="G32" s="20" t="str">
        <f t="shared" si="4"/>
        <v>47163.0</v>
      </c>
      <c r="H32" s="17">
        <f t="shared" si="5"/>
        <v>47</v>
      </c>
      <c r="I32" s="29" t="s">
        <v>127</v>
      </c>
      <c r="J32" s="30" t="s">
        <v>128</v>
      </c>
      <c r="K32" s="29">
        <v>47</v>
      </c>
      <c r="L32" s="29" t="s">
        <v>121</v>
      </c>
      <c r="M32" s="30" t="s">
        <v>57</v>
      </c>
      <c r="N32" s="30" t="s">
        <v>69</v>
      </c>
      <c r="O32" s="31" t="s">
        <v>70</v>
      </c>
      <c r="P32" s="32" t="s">
        <v>71</v>
      </c>
    </row>
    <row r="33" spans="1:16" ht="12.75" customHeight="1" thickBot="1">
      <c r="A33" s="17" t="str">
        <f t="shared" si="0"/>
        <v>IBVS 3958 </v>
      </c>
      <c r="B33" s="6" t="str">
        <f t="shared" si="1"/>
        <v>II</v>
      </c>
      <c r="C33" s="17">
        <f t="shared" si="2"/>
        <v>47243.3</v>
      </c>
      <c r="D33" s="20" t="str">
        <f t="shared" si="3"/>
        <v>vis</v>
      </c>
      <c r="E33" s="28">
        <f>VLOOKUP(C33,A!C$21:E$973,3,FALSE)</f>
        <v>48.4930783462408</v>
      </c>
      <c r="F33" s="6" t="s">
        <v>52</v>
      </c>
      <c r="G33" s="20" t="str">
        <f t="shared" si="4"/>
        <v>47243.3</v>
      </c>
      <c r="H33" s="17">
        <f t="shared" si="5"/>
        <v>48.5</v>
      </c>
      <c r="I33" s="29" t="s">
        <v>129</v>
      </c>
      <c r="J33" s="30" t="s">
        <v>130</v>
      </c>
      <c r="K33" s="29">
        <v>48.5</v>
      </c>
      <c r="L33" s="29" t="s">
        <v>114</v>
      </c>
      <c r="M33" s="30" t="s">
        <v>57</v>
      </c>
      <c r="N33" s="30" t="s">
        <v>58</v>
      </c>
      <c r="O33" s="31" t="s">
        <v>70</v>
      </c>
      <c r="P33" s="32" t="s">
        <v>71</v>
      </c>
    </row>
    <row r="34" spans="1:16" ht="12.75" customHeight="1" thickBot="1">
      <c r="A34" s="17" t="str">
        <f t="shared" si="0"/>
        <v>IBVS 3958 </v>
      </c>
      <c r="B34" s="6" t="str">
        <f t="shared" si="1"/>
        <v>II</v>
      </c>
      <c r="C34" s="17">
        <f t="shared" si="2"/>
        <v>47244.4</v>
      </c>
      <c r="D34" s="20" t="str">
        <f t="shared" si="3"/>
        <v>vis</v>
      </c>
      <c r="E34" s="28">
        <f>VLOOKUP(C34,A!C$21:E$973,3,FALSE)</f>
        <v>48.51353185634202</v>
      </c>
      <c r="F34" s="6" t="s">
        <v>52</v>
      </c>
      <c r="G34" s="20" t="str">
        <f t="shared" si="4"/>
        <v>47244.4</v>
      </c>
      <c r="H34" s="17">
        <f t="shared" si="5"/>
        <v>48.5</v>
      </c>
      <c r="I34" s="29" t="s">
        <v>131</v>
      </c>
      <c r="J34" s="30" t="s">
        <v>132</v>
      </c>
      <c r="K34" s="29">
        <v>48.5</v>
      </c>
      <c r="L34" s="29" t="s">
        <v>133</v>
      </c>
      <c r="M34" s="30" t="s">
        <v>57</v>
      </c>
      <c r="N34" s="30" t="s">
        <v>69</v>
      </c>
      <c r="O34" s="31" t="s">
        <v>70</v>
      </c>
      <c r="P34" s="32" t="s">
        <v>71</v>
      </c>
    </row>
    <row r="35" spans="1:16" ht="12.75" customHeight="1" thickBot="1">
      <c r="A35" s="17" t="str">
        <f t="shared" si="0"/>
        <v>IBVS 3958 </v>
      </c>
      <c r="B35" s="6" t="str">
        <f t="shared" si="1"/>
        <v>II</v>
      </c>
      <c r="C35" s="17">
        <f t="shared" si="2"/>
        <v>47458.6</v>
      </c>
      <c r="D35" s="20" t="str">
        <f t="shared" si="3"/>
        <v>vis</v>
      </c>
      <c r="E35" s="28">
        <f>VLOOKUP(C35,A!C$21:E$973,3,FALSE)</f>
        <v>52.4963880960571</v>
      </c>
      <c r="F35" s="6" t="s">
        <v>52</v>
      </c>
      <c r="G35" s="20" t="str">
        <f t="shared" si="4"/>
        <v>47458.6</v>
      </c>
      <c r="H35" s="17">
        <f t="shared" si="5"/>
        <v>52.5</v>
      </c>
      <c r="I35" s="29" t="s">
        <v>134</v>
      </c>
      <c r="J35" s="30" t="s">
        <v>135</v>
      </c>
      <c r="K35" s="29">
        <v>52.5</v>
      </c>
      <c r="L35" s="29" t="s">
        <v>89</v>
      </c>
      <c r="M35" s="30" t="s">
        <v>57</v>
      </c>
      <c r="N35" s="30" t="s">
        <v>69</v>
      </c>
      <c r="O35" s="31" t="s">
        <v>70</v>
      </c>
      <c r="P35" s="32" t="s">
        <v>71</v>
      </c>
    </row>
    <row r="36" spans="1:16" ht="12.75" customHeight="1" thickBot="1">
      <c r="A36" s="17" t="str">
        <f t="shared" si="0"/>
        <v>IBVS 3958 </v>
      </c>
      <c r="B36" s="6" t="str">
        <f t="shared" si="1"/>
        <v>II</v>
      </c>
      <c r="C36" s="17">
        <f t="shared" si="2"/>
        <v>47458.6</v>
      </c>
      <c r="D36" s="20" t="str">
        <f t="shared" si="3"/>
        <v>vis</v>
      </c>
      <c r="E36" s="28">
        <f>VLOOKUP(C36,A!C$21:E$973,3,FALSE)</f>
        <v>52.4963880960571</v>
      </c>
      <c r="F36" s="6" t="s">
        <v>52</v>
      </c>
      <c r="G36" s="20" t="str">
        <f t="shared" si="4"/>
        <v>47458.6</v>
      </c>
      <c r="H36" s="17">
        <f t="shared" si="5"/>
        <v>52.5</v>
      </c>
      <c r="I36" s="29" t="s">
        <v>134</v>
      </c>
      <c r="J36" s="30" t="s">
        <v>135</v>
      </c>
      <c r="K36" s="29">
        <v>52.5</v>
      </c>
      <c r="L36" s="29" t="s">
        <v>89</v>
      </c>
      <c r="M36" s="30" t="s">
        <v>57</v>
      </c>
      <c r="N36" s="30" t="s">
        <v>58</v>
      </c>
      <c r="O36" s="31" t="s">
        <v>70</v>
      </c>
      <c r="P36" s="32" t="s">
        <v>71</v>
      </c>
    </row>
    <row r="37" spans="1:16" ht="12.75" customHeight="1" thickBot="1">
      <c r="A37" s="17" t="str">
        <f t="shared" si="0"/>
        <v>IBVS 3958 </v>
      </c>
      <c r="B37" s="6" t="str">
        <f t="shared" si="1"/>
        <v>I</v>
      </c>
      <c r="C37" s="17">
        <f t="shared" si="2"/>
        <v>47592.5</v>
      </c>
      <c r="D37" s="20" t="str">
        <f t="shared" si="3"/>
        <v>vis</v>
      </c>
      <c r="E37" s="28">
        <f>VLOOKUP(C37,A!C$21:E$973,3,FALSE)</f>
        <v>54.986138098381396</v>
      </c>
      <c r="F37" s="6" t="s">
        <v>52</v>
      </c>
      <c r="G37" s="20" t="str">
        <f t="shared" si="4"/>
        <v>47592.5</v>
      </c>
      <c r="H37" s="17">
        <f t="shared" si="5"/>
        <v>55</v>
      </c>
      <c r="I37" s="29" t="s">
        <v>144</v>
      </c>
      <c r="J37" s="30" t="s">
        <v>145</v>
      </c>
      <c r="K37" s="29">
        <v>55</v>
      </c>
      <c r="L37" s="29" t="s">
        <v>146</v>
      </c>
      <c r="M37" s="30" t="s">
        <v>57</v>
      </c>
      <c r="N37" s="30" t="s">
        <v>69</v>
      </c>
      <c r="O37" s="31" t="s">
        <v>70</v>
      </c>
      <c r="P37" s="32" t="s">
        <v>71</v>
      </c>
    </row>
    <row r="38" spans="1:16" ht="12.75" customHeight="1" thickBot="1">
      <c r="A38" s="17" t="str">
        <f t="shared" si="0"/>
        <v>IBVS 3958 </v>
      </c>
      <c r="B38" s="6" t="str">
        <f t="shared" si="1"/>
        <v>I</v>
      </c>
      <c r="C38" s="17">
        <f t="shared" si="2"/>
        <v>47592.6</v>
      </c>
      <c r="D38" s="20" t="str">
        <f t="shared" si="3"/>
        <v>vis</v>
      </c>
      <c r="E38" s="28">
        <f>VLOOKUP(C38,A!C$21:E$973,3,FALSE)</f>
        <v>54.98799750839057</v>
      </c>
      <c r="F38" s="6" t="s">
        <v>52</v>
      </c>
      <c r="G38" s="20" t="str">
        <f t="shared" si="4"/>
        <v>47592.6</v>
      </c>
      <c r="H38" s="17">
        <f t="shared" si="5"/>
        <v>55</v>
      </c>
      <c r="I38" s="29" t="s">
        <v>147</v>
      </c>
      <c r="J38" s="30" t="s">
        <v>148</v>
      </c>
      <c r="K38" s="29">
        <v>55</v>
      </c>
      <c r="L38" s="29" t="s">
        <v>101</v>
      </c>
      <c r="M38" s="30" t="s">
        <v>57</v>
      </c>
      <c r="N38" s="30" t="s">
        <v>58</v>
      </c>
      <c r="O38" s="31" t="s">
        <v>70</v>
      </c>
      <c r="P38" s="32" t="s">
        <v>71</v>
      </c>
    </row>
    <row r="39" spans="1:16" ht="12.75" customHeight="1" thickBot="1">
      <c r="A39" s="17" t="str">
        <f t="shared" si="0"/>
        <v>IBVS 3958 </v>
      </c>
      <c r="B39" s="6" t="str">
        <f t="shared" si="1"/>
        <v>II</v>
      </c>
      <c r="C39" s="17">
        <f t="shared" si="2"/>
        <v>47835</v>
      </c>
      <c r="D39" s="20" t="str">
        <f t="shared" si="3"/>
        <v>vis</v>
      </c>
      <c r="E39" s="28">
        <f>VLOOKUP(C39,A!C$21:E$973,3,FALSE)</f>
        <v>59.49520737070129</v>
      </c>
      <c r="F39" s="6" t="s">
        <v>52</v>
      </c>
      <c r="G39" s="20" t="str">
        <f t="shared" si="4"/>
        <v>47835.0</v>
      </c>
      <c r="H39" s="17">
        <f t="shared" si="5"/>
        <v>59.5</v>
      </c>
      <c r="I39" s="29" t="s">
        <v>149</v>
      </c>
      <c r="J39" s="30" t="s">
        <v>150</v>
      </c>
      <c r="K39" s="29">
        <v>59.5</v>
      </c>
      <c r="L39" s="29" t="s">
        <v>98</v>
      </c>
      <c r="M39" s="30" t="s">
        <v>57</v>
      </c>
      <c r="N39" s="30" t="s">
        <v>58</v>
      </c>
      <c r="O39" s="31" t="s">
        <v>70</v>
      </c>
      <c r="P39" s="32" t="s">
        <v>71</v>
      </c>
    </row>
    <row r="40" spans="1:16" ht="12.75" customHeight="1" thickBot="1">
      <c r="A40" s="17" t="str">
        <f t="shared" si="0"/>
        <v>IBVS 3958 </v>
      </c>
      <c r="B40" s="6" t="str">
        <f t="shared" si="1"/>
        <v>II</v>
      </c>
      <c r="C40" s="17">
        <f t="shared" si="2"/>
        <v>47835.6</v>
      </c>
      <c r="D40" s="20" t="str">
        <f t="shared" si="3"/>
        <v>vis</v>
      </c>
      <c r="E40" s="28">
        <f>VLOOKUP(C40,A!C$21:E$973,3,FALSE)</f>
        <v>59.506363830756484</v>
      </c>
      <c r="F40" s="6" t="s">
        <v>52</v>
      </c>
      <c r="G40" s="20" t="str">
        <f t="shared" si="4"/>
        <v>47835.6</v>
      </c>
      <c r="H40" s="17">
        <f t="shared" si="5"/>
        <v>59.5</v>
      </c>
      <c r="I40" s="29" t="s">
        <v>151</v>
      </c>
      <c r="J40" s="30" t="s">
        <v>152</v>
      </c>
      <c r="K40" s="29">
        <v>59.5</v>
      </c>
      <c r="L40" s="29" t="s">
        <v>153</v>
      </c>
      <c r="M40" s="30" t="s">
        <v>57</v>
      </c>
      <c r="N40" s="30" t="s">
        <v>69</v>
      </c>
      <c r="O40" s="31" t="s">
        <v>70</v>
      </c>
      <c r="P40" s="32" t="s">
        <v>71</v>
      </c>
    </row>
    <row r="41" spans="1:16" ht="12.75" customHeight="1" thickBot="1">
      <c r="A41" s="17" t="str">
        <f t="shared" si="0"/>
        <v>IBVS 3958 </v>
      </c>
      <c r="B41" s="6" t="str">
        <f t="shared" si="1"/>
        <v>II</v>
      </c>
      <c r="C41" s="17">
        <f t="shared" si="2"/>
        <v>47888.7</v>
      </c>
      <c r="D41" s="20" t="str">
        <f t="shared" si="3"/>
        <v>vis</v>
      </c>
      <c r="E41" s="28">
        <f>VLOOKUP(C41,A!C$21:E$973,3,FALSE)</f>
        <v>60.49371054564382</v>
      </c>
      <c r="F41" s="6" t="s">
        <v>52</v>
      </c>
      <c r="G41" s="20" t="str">
        <f t="shared" si="4"/>
        <v>47888.7</v>
      </c>
      <c r="H41" s="17">
        <f t="shared" si="5"/>
        <v>60.5</v>
      </c>
      <c r="I41" s="29" t="s">
        <v>154</v>
      </c>
      <c r="J41" s="30" t="s">
        <v>155</v>
      </c>
      <c r="K41" s="29">
        <v>60.5</v>
      </c>
      <c r="L41" s="29" t="s">
        <v>98</v>
      </c>
      <c r="M41" s="30" t="s">
        <v>57</v>
      </c>
      <c r="N41" s="30" t="s">
        <v>58</v>
      </c>
      <c r="O41" s="31" t="s">
        <v>70</v>
      </c>
      <c r="P41" s="32" t="s">
        <v>71</v>
      </c>
    </row>
    <row r="42" spans="1:16" ht="12.75" customHeight="1" thickBot="1">
      <c r="A42" s="17" t="str">
        <f t="shared" si="0"/>
        <v>IBVS 3958 </v>
      </c>
      <c r="B42" s="6" t="str">
        <f t="shared" si="1"/>
        <v>II</v>
      </c>
      <c r="C42" s="17">
        <f t="shared" si="2"/>
        <v>47889.4</v>
      </c>
      <c r="D42" s="20" t="str">
        <f t="shared" si="3"/>
        <v>vis</v>
      </c>
      <c r="E42" s="28">
        <f>VLOOKUP(C42,A!C$21:E$973,3,FALSE)</f>
        <v>60.50672641570833</v>
      </c>
      <c r="F42" s="6" t="s">
        <v>52</v>
      </c>
      <c r="G42" s="20" t="str">
        <f t="shared" si="4"/>
        <v>47889.4</v>
      </c>
      <c r="H42" s="17">
        <f t="shared" si="5"/>
        <v>60.5</v>
      </c>
      <c r="I42" s="29" t="s">
        <v>156</v>
      </c>
      <c r="J42" s="30" t="s">
        <v>157</v>
      </c>
      <c r="K42" s="29">
        <v>60.5</v>
      </c>
      <c r="L42" s="29" t="s">
        <v>158</v>
      </c>
      <c r="M42" s="30" t="s">
        <v>57</v>
      </c>
      <c r="N42" s="30" t="s">
        <v>69</v>
      </c>
      <c r="O42" s="31" t="s">
        <v>70</v>
      </c>
      <c r="P42" s="32" t="s">
        <v>71</v>
      </c>
    </row>
    <row r="43" spans="1:16" ht="12.75" customHeight="1" thickBot="1">
      <c r="A43" s="17" t="str">
        <f t="shared" si="0"/>
        <v>IBVS 3958 </v>
      </c>
      <c r="B43" s="6" t="str">
        <f t="shared" si="1"/>
        <v>I</v>
      </c>
      <c r="C43" s="17">
        <f t="shared" si="2"/>
        <v>48291.6</v>
      </c>
      <c r="D43" s="20" t="str">
        <f t="shared" si="3"/>
        <v>vis</v>
      </c>
      <c r="E43" s="28">
        <f>VLOOKUP(C43,A!C$21:E$973,3,FALSE)</f>
        <v>67.98527347272709</v>
      </c>
      <c r="F43" s="6" t="s">
        <v>52</v>
      </c>
      <c r="G43" s="20" t="str">
        <f t="shared" si="4"/>
        <v>48291.6</v>
      </c>
      <c r="H43" s="17">
        <f t="shared" si="5"/>
        <v>68</v>
      </c>
      <c r="I43" s="29" t="s">
        <v>159</v>
      </c>
      <c r="J43" s="30" t="s">
        <v>160</v>
      </c>
      <c r="K43" s="29">
        <v>68</v>
      </c>
      <c r="L43" s="29" t="s">
        <v>161</v>
      </c>
      <c r="M43" s="30" t="s">
        <v>57</v>
      </c>
      <c r="N43" s="30" t="s">
        <v>58</v>
      </c>
      <c r="O43" s="31" t="s">
        <v>70</v>
      </c>
      <c r="P43" s="32" t="s">
        <v>71</v>
      </c>
    </row>
    <row r="44" spans="1:16" ht="12.75" customHeight="1" thickBot="1">
      <c r="A44" s="17" t="str">
        <f t="shared" si="0"/>
        <v>IBVS 3958 </v>
      </c>
      <c r="B44" s="6" t="str">
        <f t="shared" si="1"/>
        <v>I</v>
      </c>
      <c r="C44" s="17">
        <f t="shared" si="2"/>
        <v>48291.6</v>
      </c>
      <c r="D44" s="20" t="str">
        <f t="shared" si="3"/>
        <v>vis</v>
      </c>
      <c r="E44" s="28">
        <f>VLOOKUP(C44,A!C$21:E$973,3,FALSE)</f>
        <v>67.98527347272709</v>
      </c>
      <c r="F44" s="6" t="s">
        <v>52</v>
      </c>
      <c r="G44" s="20" t="str">
        <f t="shared" si="4"/>
        <v>48291.6</v>
      </c>
      <c r="H44" s="17">
        <f t="shared" si="5"/>
        <v>68</v>
      </c>
      <c r="I44" s="29" t="s">
        <v>159</v>
      </c>
      <c r="J44" s="30" t="s">
        <v>160</v>
      </c>
      <c r="K44" s="29">
        <v>68</v>
      </c>
      <c r="L44" s="29" t="s">
        <v>161</v>
      </c>
      <c r="M44" s="30" t="s">
        <v>57</v>
      </c>
      <c r="N44" s="30" t="s">
        <v>69</v>
      </c>
      <c r="O44" s="31" t="s">
        <v>70</v>
      </c>
      <c r="P44" s="32" t="s">
        <v>71</v>
      </c>
    </row>
    <row r="45" spans="1:16" ht="12.75" customHeight="1" thickBot="1">
      <c r="A45" s="17" t="str">
        <f t="shared" si="0"/>
        <v> BBS 100 </v>
      </c>
      <c r="B45" s="6" t="str">
        <f t="shared" si="1"/>
        <v>I</v>
      </c>
      <c r="C45" s="17">
        <f t="shared" si="2"/>
        <v>48668.26</v>
      </c>
      <c r="D45" s="20" t="str">
        <f t="shared" si="3"/>
        <v>vis</v>
      </c>
      <c r="E45" s="28">
        <f>VLOOKUP(C45,A!C$21:E$973,3,FALSE)</f>
        <v>74.98892721339523</v>
      </c>
      <c r="F45" s="6" t="s">
        <v>52</v>
      </c>
      <c r="G45" s="20" t="str">
        <f t="shared" si="4"/>
        <v>48668.26</v>
      </c>
      <c r="H45" s="17">
        <f t="shared" si="5"/>
        <v>75</v>
      </c>
      <c r="I45" s="29" t="s">
        <v>162</v>
      </c>
      <c r="J45" s="30" t="s">
        <v>163</v>
      </c>
      <c r="K45" s="29">
        <v>75</v>
      </c>
      <c r="L45" s="29" t="s">
        <v>164</v>
      </c>
      <c r="M45" s="30" t="s">
        <v>139</v>
      </c>
      <c r="N45" s="30"/>
      <c r="O45" s="31" t="s">
        <v>165</v>
      </c>
      <c r="P45" s="31" t="s">
        <v>166</v>
      </c>
    </row>
    <row r="46" spans="1:16" ht="12.75" customHeight="1" thickBot="1">
      <c r="A46" s="17" t="str">
        <f t="shared" si="0"/>
        <v>IBVS 3958 </v>
      </c>
      <c r="B46" s="6" t="str">
        <f t="shared" si="1"/>
        <v>II</v>
      </c>
      <c r="C46" s="17">
        <f t="shared" si="2"/>
        <v>45685.5</v>
      </c>
      <c r="D46" s="20" t="str">
        <f t="shared" si="3"/>
        <v>vis</v>
      </c>
      <c r="E46" s="28">
        <f>VLOOKUP(C46,A!C$21:E$973,3,FALSE)</f>
        <v>19.527189222859597</v>
      </c>
      <c r="F46" s="6" t="s">
        <v>52</v>
      </c>
      <c r="G46" s="20" t="str">
        <f t="shared" si="4"/>
        <v>45685.5</v>
      </c>
      <c r="H46" s="17">
        <f t="shared" si="5"/>
        <v>19.5</v>
      </c>
      <c r="I46" s="29" t="s">
        <v>78</v>
      </c>
      <c r="J46" s="30" t="s">
        <v>79</v>
      </c>
      <c r="K46" s="29">
        <v>19.5</v>
      </c>
      <c r="L46" s="29" t="s">
        <v>80</v>
      </c>
      <c r="M46" s="30" t="s">
        <v>57</v>
      </c>
      <c r="N46" s="30" t="s">
        <v>58</v>
      </c>
      <c r="O46" s="31" t="s">
        <v>70</v>
      </c>
      <c r="P46" s="32" t="s">
        <v>71</v>
      </c>
    </row>
    <row r="47" spans="1:16" ht="12.75" customHeight="1" thickBot="1">
      <c r="A47" s="17" t="str">
        <f t="shared" si="0"/>
        <v>IBVS 3958 </v>
      </c>
      <c r="B47" s="6" t="str">
        <f t="shared" si="1"/>
        <v>I</v>
      </c>
      <c r="C47" s="17">
        <f t="shared" si="2"/>
        <v>46087.5</v>
      </c>
      <c r="D47" s="20" t="str">
        <f t="shared" si="3"/>
        <v>vis</v>
      </c>
      <c r="E47" s="28">
        <f>VLOOKUP(C47,A!C$21:E$973,3,FALSE)</f>
        <v>27.00201745986</v>
      </c>
      <c r="F47" s="6" t="s">
        <v>52</v>
      </c>
      <c r="G47" s="20" t="str">
        <f t="shared" si="4"/>
        <v>46087.5</v>
      </c>
      <c r="H47" s="17">
        <f t="shared" si="5"/>
        <v>27</v>
      </c>
      <c r="I47" s="29" t="s">
        <v>90</v>
      </c>
      <c r="J47" s="30" t="s">
        <v>91</v>
      </c>
      <c r="K47" s="29">
        <v>27</v>
      </c>
      <c r="L47" s="29" t="s">
        <v>92</v>
      </c>
      <c r="M47" s="30" t="s">
        <v>57</v>
      </c>
      <c r="N47" s="30" t="s">
        <v>58</v>
      </c>
      <c r="O47" s="31" t="s">
        <v>70</v>
      </c>
      <c r="P47" s="32" t="s">
        <v>71</v>
      </c>
    </row>
    <row r="48" spans="1:16" ht="12.75" customHeight="1" thickBot="1">
      <c r="A48" s="17" t="str">
        <f t="shared" si="0"/>
        <v> VSSC 73 </v>
      </c>
      <c r="B48" s="6" t="str">
        <f t="shared" si="1"/>
        <v>I</v>
      </c>
      <c r="C48" s="17">
        <f t="shared" si="2"/>
        <v>47544.6</v>
      </c>
      <c r="D48" s="20" t="str">
        <f t="shared" si="3"/>
        <v>vis</v>
      </c>
      <c r="E48" s="28">
        <f>VLOOKUP(C48,A!C$21:E$973,3,FALSE)</f>
        <v>54.09548070397261</v>
      </c>
      <c r="F48" s="6" t="s">
        <v>52</v>
      </c>
      <c r="G48" s="20" t="str">
        <f t="shared" si="4"/>
        <v>47544.6</v>
      </c>
      <c r="H48" s="17">
        <f t="shared" si="5"/>
        <v>54</v>
      </c>
      <c r="I48" s="29" t="s">
        <v>136</v>
      </c>
      <c r="J48" s="30" t="s">
        <v>137</v>
      </c>
      <c r="K48" s="29">
        <v>54</v>
      </c>
      <c r="L48" s="29" t="s">
        <v>138</v>
      </c>
      <c r="M48" s="30" t="s">
        <v>139</v>
      </c>
      <c r="N48" s="30"/>
      <c r="O48" s="31" t="s">
        <v>140</v>
      </c>
      <c r="P48" s="31" t="s">
        <v>141</v>
      </c>
    </row>
    <row r="49" spans="1:16" ht="12.75" customHeight="1" thickBot="1">
      <c r="A49" s="17" t="str">
        <f t="shared" si="0"/>
        <v> VSSC 73 </v>
      </c>
      <c r="B49" s="6" t="str">
        <f t="shared" si="1"/>
        <v>II</v>
      </c>
      <c r="C49" s="17">
        <f t="shared" si="2"/>
        <v>47565.1</v>
      </c>
      <c r="D49" s="20" t="str">
        <f t="shared" si="3"/>
        <v>vis</v>
      </c>
      <c r="E49" s="28">
        <f>VLOOKUP(C49,A!C$21:E$973,3,FALSE)</f>
        <v>54.47665975585945</v>
      </c>
      <c r="F49" s="6" t="s">
        <v>52</v>
      </c>
      <c r="G49" s="20" t="str">
        <f t="shared" si="4"/>
        <v>47565.1</v>
      </c>
      <c r="H49" s="17">
        <f t="shared" si="5"/>
        <v>54.5</v>
      </c>
      <c r="I49" s="29" t="s">
        <v>142</v>
      </c>
      <c r="J49" s="30" t="s">
        <v>143</v>
      </c>
      <c r="K49" s="29">
        <v>54.5</v>
      </c>
      <c r="L49" s="29" t="s">
        <v>68</v>
      </c>
      <c r="M49" s="30" t="s">
        <v>139</v>
      </c>
      <c r="N49" s="30"/>
      <c r="O49" s="31" t="s">
        <v>140</v>
      </c>
      <c r="P49" s="31" t="s">
        <v>141</v>
      </c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</sheetData>
  <sheetProtection/>
  <hyperlinks>
    <hyperlink ref="P12" r:id="rId1" display="http://www.konkoly.hu/cgi-bin/IBVS?1998"/>
    <hyperlink ref="P13" r:id="rId2" display="http://www.konkoly.hu/cgi-bin/IBVS?3958"/>
    <hyperlink ref="P14" r:id="rId3" display="http://www.konkoly.hu/cgi-bin/IBVS?3958"/>
    <hyperlink ref="P15" r:id="rId4" display="http://www.konkoly.hu/cgi-bin/IBVS?3958"/>
    <hyperlink ref="P46" r:id="rId5" display="http://www.konkoly.hu/cgi-bin/IBVS?3958"/>
    <hyperlink ref="P16" r:id="rId6" display="http://www.konkoly.hu/cgi-bin/IBVS?3958"/>
    <hyperlink ref="P17" r:id="rId7" display="http://www.konkoly.hu/cgi-bin/IBVS?3958"/>
    <hyperlink ref="P18" r:id="rId8" display="http://www.konkoly.hu/cgi-bin/IBVS?3958"/>
    <hyperlink ref="P47" r:id="rId9" display="http://www.konkoly.hu/cgi-bin/IBVS?3958"/>
    <hyperlink ref="P19" r:id="rId10" display="http://www.konkoly.hu/cgi-bin/IBVS?3958"/>
    <hyperlink ref="P20" r:id="rId11" display="http://www.konkoly.hu/cgi-bin/IBVS?3958"/>
    <hyperlink ref="P21" r:id="rId12" display="http://www.konkoly.hu/cgi-bin/IBVS?3958"/>
    <hyperlink ref="P22" r:id="rId13" display="http://www.konkoly.hu/cgi-bin/IBVS?3958"/>
    <hyperlink ref="P23" r:id="rId14" display="http://www.konkoly.hu/cgi-bin/IBVS?3958"/>
    <hyperlink ref="P24" r:id="rId15" display="http://www.konkoly.hu/cgi-bin/IBVS?3958"/>
    <hyperlink ref="P25" r:id="rId16" display="http://www.konkoly.hu/cgi-bin/IBVS?3958"/>
    <hyperlink ref="P26" r:id="rId17" display="http://www.konkoly.hu/cgi-bin/IBVS?3958"/>
    <hyperlink ref="P27" r:id="rId18" display="http://www.konkoly.hu/cgi-bin/IBVS?3958"/>
    <hyperlink ref="P28" r:id="rId19" display="http://www.konkoly.hu/cgi-bin/IBVS?3958"/>
    <hyperlink ref="P29" r:id="rId20" display="http://www.konkoly.hu/cgi-bin/IBVS?3958"/>
    <hyperlink ref="P30" r:id="rId21" display="http://www.konkoly.hu/cgi-bin/IBVS?3958"/>
    <hyperlink ref="P31" r:id="rId22" display="http://www.konkoly.hu/cgi-bin/IBVS?3958"/>
    <hyperlink ref="P32" r:id="rId23" display="http://www.konkoly.hu/cgi-bin/IBVS?3958"/>
    <hyperlink ref="P33" r:id="rId24" display="http://www.konkoly.hu/cgi-bin/IBVS?3958"/>
    <hyperlink ref="P34" r:id="rId25" display="http://www.konkoly.hu/cgi-bin/IBVS?3958"/>
    <hyperlink ref="P35" r:id="rId26" display="http://www.konkoly.hu/cgi-bin/IBVS?3958"/>
    <hyperlink ref="P36" r:id="rId27" display="http://www.konkoly.hu/cgi-bin/IBVS?3958"/>
    <hyperlink ref="P37" r:id="rId28" display="http://www.konkoly.hu/cgi-bin/IBVS?3958"/>
    <hyperlink ref="P38" r:id="rId29" display="http://www.konkoly.hu/cgi-bin/IBVS?3958"/>
    <hyperlink ref="P39" r:id="rId30" display="http://www.konkoly.hu/cgi-bin/IBVS?3958"/>
    <hyperlink ref="P40" r:id="rId31" display="http://www.konkoly.hu/cgi-bin/IBVS?3958"/>
    <hyperlink ref="P41" r:id="rId32" display="http://www.konkoly.hu/cgi-bin/IBVS?3958"/>
    <hyperlink ref="P42" r:id="rId33" display="http://www.konkoly.hu/cgi-bin/IBVS?3958"/>
    <hyperlink ref="P43" r:id="rId34" display="http://www.konkoly.hu/cgi-bin/IBVS?3958"/>
    <hyperlink ref="P44" r:id="rId35" display="http://www.konkoly.hu/cgi-bin/IBVS?395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