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32760" windowWidth="8685" windowHeight="1368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<sst xmlns="http://schemas.openxmlformats.org/spreadsheetml/2006/main" count="886" uniqueCount="366">
  <si>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</si>
  <si>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</si>
  <si>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</si>
  <si>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</si>
  <si>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</si>
  <si>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</si>
  <si>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</si>
  <si>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</si>
  <si>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</si>
  <si>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</si>
  <si>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</si>
  <si>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</si>
  <si>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</si>
  <si>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</si>
  <si>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</si>
  <si>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</si>
  <si>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</si>
  <si>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</si>
  <si>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</si>
  <si>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</si>
  <si>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</si>
  <si>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</si>
  <si>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</si>
  <si>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</si>
  <si>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</si>
  <si>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</si>
  <si>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</si>
  <si>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</si>
  <si>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IBVS 5263</t>
  </si>
  <si>
    <t>I</t>
  </si>
  <si>
    <t>IBVS 5287</t>
  </si>
  <si>
    <t>IBVS 4711</t>
  </si>
  <si>
    <t>IBVS 4562</t>
  </si>
  <si>
    <t>Nelson</t>
  </si>
  <si>
    <t>EW:/KW:</t>
  </si>
  <si>
    <t>IBVS 5493</t>
  </si>
  <si>
    <t>IBVS 4383</t>
  </si>
  <si>
    <t>II</t>
  </si>
  <si>
    <t>IBVS 5296</t>
  </si>
  <si>
    <t>IBVS 5583</t>
  </si>
  <si>
    <t>II: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</si>
  <si>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</si>
  <si>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</si>
  <si>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</si>
  <si>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</si>
  <si>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</si>
  <si>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</si>
  <si>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</si>
  <si>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</si>
  <si>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IBVS 5802</t>
  </si>
  <si>
    <t>Start of linear fit &gt;&gt;&gt;&gt;&gt;&gt;&gt;&gt;&gt;&gt;&gt;&gt;&gt;&gt;&gt;&gt;&gt;&gt;&gt;&gt;&gt;</t>
  </si>
  <si>
    <t>IBVS 5871</t>
  </si>
  <si>
    <t>IBVS 5874</t>
  </si>
  <si>
    <t>IBVS 5945</t>
  </si>
  <si>
    <t>Add cycle</t>
  </si>
  <si>
    <t>Old Cycle</t>
  </si>
  <si>
    <t>IBVS 5918</t>
  </si>
  <si>
    <t>IBVS 6029</t>
  </si>
  <si>
    <t>OEJV 0160</t>
  </si>
  <si>
    <t>IBVS 6048</t>
  </si>
  <si>
    <t>V0532 Mon / GSC 04814-01849</t>
  </si>
  <si>
    <t>OEJV</t>
  </si>
  <si>
    <t>IBVS 5984</t>
  </si>
  <si>
    <t>IBVS 6149</t>
  </si>
  <si>
    <t>OEJV 0165</t>
  </si>
  <si>
    <t>OEJV 0168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</si>
  <si>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</si>
  <si>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</si>
  <si>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</si>
  <si>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</si>
  <si>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</si>
  <si>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</si>
  <si>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</si>
  <si>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</si>
  <si>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</si>
  <si>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</si>
  <si>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</si>
  <si>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</si>
  <si>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F </t>
  </si>
  <si>
    <t>2429302.355 </t>
  </si>
  <si>
    <t> 07.02.1939 20:31 </t>
  </si>
  <si>
    <t> -0.002 </t>
  </si>
  <si>
    <t>P </t>
  </si>
  <si>
    <t> A.A.Wachmann </t>
  </si>
  <si>
    <t> AHSB 7.7.377 </t>
  </si>
  <si>
    <t>2429334.375 </t>
  </si>
  <si>
    <t> 11.03.1939 21:00 </t>
  </si>
  <si>
    <t> 0.030 </t>
  </si>
  <si>
    <t>2429691.360 </t>
  </si>
  <si>
    <t> 02.03.1940 20:38 </t>
  </si>
  <si>
    <t> 0.005 </t>
  </si>
  <si>
    <t>2429727.325 </t>
  </si>
  <si>
    <t> 07.04.1940 19:48 </t>
  </si>
  <si>
    <t> 0.012 </t>
  </si>
  <si>
    <t>2430024.320 </t>
  </si>
  <si>
    <t> 29.01.1941 19:40 </t>
  </si>
  <si>
    <t>2430076.387 </t>
  </si>
  <si>
    <t> 22.03.1941 21:17 </t>
  </si>
  <si>
    <t> 0.003 </t>
  </si>
  <si>
    <t>2430077.305 </t>
  </si>
  <si>
    <t> 23.03.1941 19:19 </t>
  </si>
  <si>
    <t> -0.013 </t>
  </si>
  <si>
    <t>2431033.475 </t>
  </si>
  <si>
    <t> 04.11.1943 23:24 </t>
  </si>
  <si>
    <t> 0.006 </t>
  </si>
  <si>
    <t>2431144.385 </t>
  </si>
  <si>
    <t> 23.02.1944 21:14 </t>
  </si>
  <si>
    <t> 0.007 </t>
  </si>
  <si>
    <t>2431846.495 </t>
  </si>
  <si>
    <t> 25.01.1946 23:52 </t>
  </si>
  <si>
    <t>2431911.385 </t>
  </si>
  <si>
    <t> 31.03.1946 21:14 </t>
  </si>
  <si>
    <t> -0.015 </t>
  </si>
  <si>
    <t>2432233.390 </t>
  </si>
  <si>
    <t> 16.02.1947 21:21 </t>
  </si>
  <si>
    <t> 0.004 </t>
  </si>
  <si>
    <t>2432889.494 </t>
  </si>
  <si>
    <t> 03.12.1948 23:51 </t>
  </si>
  <si>
    <t> -0.006 </t>
  </si>
  <si>
    <t>2432939.472 </t>
  </si>
  <si>
    <t> 22.01.1949 23:19 </t>
  </si>
  <si>
    <t>2433001.356 </t>
  </si>
  <si>
    <t> 25.03.1949 20:32 </t>
  </si>
  <si>
    <t> 0.013 </t>
  </si>
  <si>
    <t>2433004.363 </t>
  </si>
  <si>
    <t> 28.03.1949 20:42 </t>
  </si>
  <si>
    <t>2433214.528 </t>
  </si>
  <si>
    <t> 25.10.1949 00:40 </t>
  </si>
  <si>
    <t>2433685.467 </t>
  </si>
  <si>
    <t> 07.02.1951 23:12 </t>
  </si>
  <si>
    <t> -0.008 </t>
  </si>
  <si>
    <t>2434068.398 </t>
  </si>
  <si>
    <t> 25.02.1952 21:33 </t>
  </si>
  <si>
    <t> -0.005 </t>
  </si>
  <si>
    <t>2434087.307 </t>
  </si>
  <si>
    <t> 15.03.1952 19:22 </t>
  </si>
  <si>
    <t> -0.009 </t>
  </si>
  <si>
    <t>2434767.482 </t>
  </si>
  <si>
    <t> 24.01.1954 23:34 </t>
  </si>
  <si>
    <t>2434769.352 </t>
  </si>
  <si>
    <t> 26.01.1954 20:26 </t>
  </si>
  <si>
    <t>2434770.297 </t>
  </si>
  <si>
    <t> 27.01.1954 19:07 </t>
  </si>
  <si>
    <t> 0.016 </t>
  </si>
  <si>
    <t>2434772.376 </t>
  </si>
  <si>
    <t> 29.01.1954 21:01 </t>
  </si>
  <si>
    <t>2434776.342 </t>
  </si>
  <si>
    <t> 02.02.1954 20:12 </t>
  </si>
  <si>
    <t>2434780.325 </t>
  </si>
  <si>
    <t> 06.02.1954 19:48 </t>
  </si>
  <si>
    <t>2434809.288 </t>
  </si>
  <si>
    <t> 07.03.1954 18:54 </t>
  </si>
  <si>
    <t> 0.014 </t>
  </si>
  <si>
    <t>2434811.380 </t>
  </si>
  <si>
    <t> 09.03.1954 21:07 </t>
  </si>
  <si>
    <t>2435078.499 </t>
  </si>
  <si>
    <t> 01.12.1954 23:58 </t>
  </si>
  <si>
    <t> 0.008 </t>
  </si>
  <si>
    <t>2435107.448 </t>
  </si>
  <si>
    <t> 30.12.1954 22:45 </t>
  </si>
  <si>
    <t>2435129.398 </t>
  </si>
  <si>
    <t> 21.01.1955 21:33 </t>
  </si>
  <si>
    <t>2435131.490 </t>
  </si>
  <si>
    <t> 23.01.1955 23:45 </t>
  </si>
  <si>
    <t>2435160.450 </t>
  </si>
  <si>
    <t> 21.02.1955 22:48 </t>
  </si>
  <si>
    <t>2435161.375 </t>
  </si>
  <si>
    <t> 22.02.1955 21:00 </t>
  </si>
  <si>
    <t>2435163.482 </t>
  </si>
  <si>
    <t> 24.02.1955 23:34 </t>
  </si>
  <si>
    <t> 0.000 </t>
  </si>
  <si>
    <t>2435164.423 </t>
  </si>
  <si>
    <t> 25.02.1955 22:09 </t>
  </si>
  <si>
    <t>2435165.359 </t>
  </si>
  <si>
    <t> 26.02.1955 20:36 </t>
  </si>
  <si>
    <t> 0.009 </t>
  </si>
  <si>
    <t>2435185.420 </t>
  </si>
  <si>
    <t> 18.03.1955 22:04 </t>
  </si>
  <si>
    <t> -0.010 </t>
  </si>
  <si>
    <t>2435186.360 </t>
  </si>
  <si>
    <t> 19.03.1955 20:38 </t>
  </si>
  <si>
    <t> -0.004 </t>
  </si>
  <si>
    <t>2435460.470 </t>
  </si>
  <si>
    <t> 18.12.1955 23:16 </t>
  </si>
  <si>
    <t> -0.014 </t>
  </si>
  <si>
    <t>2435486.417 </t>
  </si>
  <si>
    <t> 13.01.1956 22:00 </t>
  </si>
  <si>
    <t> 0.015 </t>
  </si>
  <si>
    <t>2436253.450 </t>
  </si>
  <si>
    <t> 18.02.1958 22:48 </t>
  </si>
  <si>
    <t> 0.026 </t>
  </si>
  <si>
    <t>2436597.363 </t>
  </si>
  <si>
    <t> 28.01.1959 20:42 </t>
  </si>
  <si>
    <t>2436983.315 </t>
  </si>
  <si>
    <t> 18.02.1960 19:33 </t>
  </si>
  <si>
    <t>2447886.611 </t>
  </si>
  <si>
    <t> 26.12.1989 02:39 </t>
  </si>
  <si>
    <t> -0.102 </t>
  </si>
  <si>
    <t> Moschner&amp;Kleikamp </t>
  </si>
  <si>
    <t>BAVM 56 </t>
  </si>
  <si>
    <t>2449310.6544 </t>
  </si>
  <si>
    <t> 19.11.1993 03:42 </t>
  </si>
  <si>
    <t> -0.1289 </t>
  </si>
  <si>
    <t>E </t>
  </si>
  <si>
    <t>o</t>
  </si>
  <si>
    <t> W.Moschner </t>
  </si>
  <si>
    <t>BAVM 68 </t>
  </si>
  <si>
    <t>2449315.5576 </t>
  </si>
  <si>
    <t> 24.11.1993 01:22 </t>
  </si>
  <si>
    <t> -0.1290 </t>
  </si>
  <si>
    <t>2449319.5222 </t>
  </si>
  <si>
    <t> 28.11.1993 00:31 </t>
  </si>
  <si>
    <t> -0.1338 </t>
  </si>
  <si>
    <t>2449399.3823 </t>
  </si>
  <si>
    <t> 15.02.1994 21:10 </t>
  </si>
  <si>
    <t> -0.1281 </t>
  </si>
  <si>
    <t>2449400.3153 </t>
  </si>
  <si>
    <t> 16.02.1994 19:34 </t>
  </si>
  <si>
    <t>2450043.5729 </t>
  </si>
  <si>
    <t> 22.11.1995 01:44 </t>
  </si>
  <si>
    <t> -0.1429 </t>
  </si>
  <si>
    <t>BAVM 91 </t>
  </si>
  <si>
    <t>2450068.5549 </t>
  </si>
  <si>
    <t> 17.12.1995 01:19 </t>
  </si>
  <si>
    <t> -0.1445 </t>
  </si>
  <si>
    <t>2450079.5289 </t>
  </si>
  <si>
    <t> 28.12.1995 00:41 </t>
  </si>
  <si>
    <t> -0.1447 </t>
  </si>
  <si>
    <t>2450439.5660 </t>
  </si>
  <si>
    <t> 22.12.1996 01:35 </t>
  </si>
  <si>
    <t> -0.1528 </t>
  </si>
  <si>
    <t>BAVM 102 </t>
  </si>
  <si>
    <t>2450462.4492 </t>
  </si>
  <si>
    <t> 13.01.1997 22:46 </t>
  </si>
  <si>
    <t> -0.1518 </t>
  </si>
  <si>
    <t>2450749.6404 </t>
  </si>
  <si>
    <t> 28.10.1997 03:22 </t>
  </si>
  <si>
    <t> -0.1562 </t>
  </si>
  <si>
    <t>BAVM 117 </t>
  </si>
  <si>
    <t>2451535.5646 </t>
  </si>
  <si>
    <t> 23.12.1999 01:33 </t>
  </si>
  <si>
    <t> -0.1673 </t>
  </si>
  <si>
    <t>?</t>
  </si>
  <si>
    <t> M.Zejda </t>
  </si>
  <si>
    <t>IBVS 5263 </t>
  </si>
  <si>
    <t>2451569.4149 </t>
  </si>
  <si>
    <t> 25.01.2000 21:57 </t>
  </si>
  <si>
    <t> -0.1734 </t>
  </si>
  <si>
    <t>IBVS 5287 </t>
  </si>
  <si>
    <t>2451927.3528 </t>
  </si>
  <si>
    <t> 17.01.2001 20:28 </t>
  </si>
  <si>
    <t> -0.1792 </t>
  </si>
  <si>
    <t> Moschner&amp;Frank </t>
  </si>
  <si>
    <t>BAVM 152 </t>
  </si>
  <si>
    <t>2452672.4166 </t>
  </si>
  <si>
    <t> 01.02.2003 21:59 </t>
  </si>
  <si>
    <t> -0.1895 </t>
  </si>
  <si>
    <t>IBVS 5583 </t>
  </si>
  <si>
    <t>2452707.6689 </t>
  </si>
  <si>
    <t> 09.03.2003 04:03 </t>
  </si>
  <si>
    <t> -0.1946 </t>
  </si>
  <si>
    <t> R.Nelson </t>
  </si>
  <si>
    <t>IBVS 5493 </t>
  </si>
  <si>
    <t>2454096.4545 </t>
  </si>
  <si>
    <t> 26.12.2006 22:54 </t>
  </si>
  <si>
    <t> -0.2215 </t>
  </si>
  <si>
    <t>C </t>
  </si>
  <si>
    <t>-I</t>
  </si>
  <si>
    <t> K.&amp; M.Rätz </t>
  </si>
  <si>
    <t>BAVM 186 </t>
  </si>
  <si>
    <t>2454115.3677 </t>
  </si>
  <si>
    <t> 14.01.2007 20:49 </t>
  </si>
  <si>
    <t>41428</t>
  </si>
  <si>
    <t> -0.2212 </t>
  </si>
  <si>
    <t> M.&amp; C.Rätz </t>
  </si>
  <si>
    <t>BAVM 201 </t>
  </si>
  <si>
    <t>2454812.793 </t>
  </si>
  <si>
    <t> 12.12.2008 07:01 </t>
  </si>
  <si>
    <t>42921.5</t>
  </si>
  <si>
    <t> -0.238 </t>
  </si>
  <si>
    <t> R.Diethelm </t>
  </si>
  <si>
    <t>IBVS 5871 </t>
  </si>
  <si>
    <t>2454847.3512 </t>
  </si>
  <si>
    <t> 15.01.2009 20:25 </t>
  </si>
  <si>
    <t>42995.5</t>
  </si>
  <si>
    <t> -0.2362 </t>
  </si>
  <si>
    <t> F.Agerer </t>
  </si>
  <si>
    <t>BAVM 209 </t>
  </si>
  <si>
    <t>2454847.5790 </t>
  </si>
  <si>
    <t> 16.01.2009 01:53 </t>
  </si>
  <si>
    <t>42996</t>
  </si>
  <si>
    <t> -0.2419 </t>
  </si>
  <si>
    <t>2454862.2925 </t>
  </si>
  <si>
    <t> 30.01.2009 19:01 </t>
  </si>
  <si>
    <t>43027.5</t>
  </si>
  <si>
    <t> -0.2384 </t>
  </si>
  <si>
    <t> W.Moschner &amp; P.Frank </t>
  </si>
  <si>
    <t>2454866.4956 </t>
  </si>
  <si>
    <t> 03.02.2009 23:53 </t>
  </si>
  <si>
    <t>43036.5</t>
  </si>
  <si>
    <t> -0.2381 </t>
  </si>
  <si>
    <t>2455273.6923 </t>
  </si>
  <si>
    <t> 18.03.2010 04:36 </t>
  </si>
  <si>
    <t>43908.5</t>
  </si>
  <si>
    <t> -0.2521 </t>
  </si>
  <si>
    <t>IBVS 5945 </t>
  </si>
  <si>
    <t>2455600.3437 </t>
  </si>
  <si>
    <t> 07.02.2011 20:14 </t>
  </si>
  <si>
    <t>44608</t>
  </si>
  <si>
    <t> -0.2565 </t>
  </si>
  <si>
    <t>BAVM 215 </t>
  </si>
  <si>
    <t>2455600.34437 </t>
  </si>
  <si>
    <t> 07.02.2011 20:15 </t>
  </si>
  <si>
    <t> -0.25583 </t>
  </si>
  <si>
    <t> M.Lehky </t>
  </si>
  <si>
    <t>OEJV 0160 </t>
  </si>
  <si>
    <t>2455600.34462 </t>
  </si>
  <si>
    <t> 07.02.2011 20:16 </t>
  </si>
  <si>
    <t> -0.25558 </t>
  </si>
  <si>
    <t>R</t>
  </si>
  <si>
    <t>2455600.34483 </t>
  </si>
  <si>
    <t> -0.25537 </t>
  </si>
  <si>
    <t>2455861.6144 </t>
  </si>
  <si>
    <t> 27.10.2011 02:44 </t>
  </si>
  <si>
    <t>45167.5</t>
  </si>
  <si>
    <t> -0.2637 </t>
  </si>
  <si>
    <t>BAVM 228 </t>
  </si>
  <si>
    <t>2455973.6913 </t>
  </si>
  <si>
    <t> 16.02.2012 04:35 </t>
  </si>
  <si>
    <t>45407.5</t>
  </si>
  <si>
    <t> -0.2632 </t>
  </si>
  <si>
    <t>IBVS 6029 </t>
  </si>
  <si>
    <t>2455993.30156 </t>
  </si>
  <si>
    <t> 06.03.2012 19:14 </t>
  </si>
  <si>
    <t>45449.5</t>
  </si>
  <si>
    <t> -0.26626 </t>
  </si>
  <si>
    <t>2455993.30387 </t>
  </si>
  <si>
    <t> 06.03.2012 19:17 </t>
  </si>
  <si>
    <t> -0.26395 </t>
  </si>
  <si>
    <t>2455993.30406 </t>
  </si>
  <si>
    <t> -0.26376 </t>
  </si>
  <si>
    <t>2456010.34397 </t>
  </si>
  <si>
    <t> 23.03.2012 20:15 </t>
  </si>
  <si>
    <t>45486</t>
  </si>
  <si>
    <t> -0.26879 </t>
  </si>
  <si>
    <t>2456010.3447 </t>
  </si>
  <si>
    <t> 23.03.2012 20:16 </t>
  </si>
  <si>
    <t> -0.2681 </t>
  </si>
  <si>
    <t>2456010.34576 </t>
  </si>
  <si>
    <t> 23.03.2012 20:17 </t>
  </si>
  <si>
    <t> -0.26700 </t>
  </si>
  <si>
    <t>2456357.30814 </t>
  </si>
  <si>
    <t> 05.03.2013 19:23 </t>
  </si>
  <si>
    <t>46229</t>
  </si>
  <si>
    <t> -0.27426 </t>
  </si>
  <si>
    <t>2456357.30845 </t>
  </si>
  <si>
    <t> 05.03.2013 19:24 </t>
  </si>
  <si>
    <t> -0.27395 </t>
  </si>
  <si>
    <t>2456357.30882 </t>
  </si>
  <si>
    <t> -0.27358 </t>
  </si>
  <si>
    <t>2456713.3753 </t>
  </si>
  <si>
    <t> 24.02.2014 21:00 </t>
  </si>
  <si>
    <t>46991.5</t>
  </si>
  <si>
    <t> -0.2829 </t>
  </si>
  <si>
    <t>BAVM 238 </t>
  </si>
  <si>
    <t>Note uncertainty as to PHASE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</si>
</sst>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9"/>
      <color indexed="12"/>
      <name val="CourierNewPSMT"/>
      <family val="0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4" applyNumberFormat="0" applyFill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0" fontId="45" fillId="27" borderId="6" applyNumberFormat="0" applyAlignment="0" applyProtection="0"/>
    <xf numFmtId="1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0" fillId="33" borderId="11" xfId="42" applyFont="1" applyFill="1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7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18" xfId="0" applyFont="1" applyFill="1" applyBorder="1" applyAlignment="1">
      <alignment horizontal="left" vertical="top" wrapText="1" inden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right" vertical="top" wrapText="1"/>
    </xf>
    <xf numFmtId="0" fontId="17" fillId="34" borderId="18" xfId="54" applyFill="1" applyBorder="1" applyAlignment="1" applyProtection="1">
      <alignment horizontal="right" vertical="top" wrapText="1"/>
      <protection/>
    </xf>
    <xf numFmtId="0" fontId="5" fillId="34" borderId="18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4" fillId="35" borderId="0" xfId="0" applyFont="1" applyFill="1" applyAlignment="1">
      <alignment/>
    </xf>
    <xf numFmtId="0" fontId="19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V0532 Mon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5"/>
          <c:w val="0.91025"/>
          <c:h val="0.79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A!$F$21:$F$979</c:f>
              <c:numCache/>
            </c:numRef>
          </c:xVal>
          <c:yVal>
            <c:numRef>
              <c:f>A!$H$21:$H$979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A!$D$21:$D$27</c:f>
                <c:numCache>
                  <c:ptCount val="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plus>
            <c:minus>
              <c:numRef>
                <c:f>A!$D$21:$D$27</c:f>
                <c:numCache>
                  <c:ptCount val="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3300"/>
                </a:solidFill>
              </a:ln>
            </c:spPr>
          </c:errBars>
          <c:xVal>
            <c:numRef>
              <c:f>A!$F$21:$F$979</c:f>
              <c:numCache/>
            </c:numRef>
          </c:xVal>
          <c:yVal>
            <c:numRef>
              <c:f>A!$I$21:$I$979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A!$D$21:$D$27</c:f>
                <c:numCache>
                  <c:ptCount val="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plus>
            <c:minus>
              <c:numRef>
                <c:f>A!$D$21:$D$27</c:f>
                <c:numCache>
                  <c:ptCount val="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A!$F$21:$F$979</c:f>
              <c:numCache/>
            </c:numRef>
          </c:xVal>
          <c:yVal>
            <c:numRef>
              <c:f>A!$J$21:$J$979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A!$D$21:$D$81</c:f>
                <c:numCache>
                  <c:ptCount val="6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0.0011</c:v>
                  </c:pt>
                  <c:pt idx="55">
                    <c:v>0.0015</c:v>
                  </c:pt>
                  <c:pt idx="56">
                    <c:v>0.0011</c:v>
                  </c:pt>
                  <c:pt idx="57">
                    <c:v>0.0092</c:v>
                  </c:pt>
                  <c:pt idx="58">
                    <c:v>0.0052</c:v>
                  </c:pt>
                  <c:pt idx="59">
                    <c:v>0.0003</c:v>
                  </c:pt>
                  <c:pt idx="60">
                    <c:v>0.0084</c:v>
                  </c:pt>
                </c:numCache>
              </c:numRef>
            </c:plus>
            <c:minus>
              <c:numRef>
                <c:f>A!$D$21:$D$81</c:f>
                <c:numCache>
                  <c:ptCount val="6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0.0011</c:v>
                  </c:pt>
                  <c:pt idx="55">
                    <c:v>0.0015</c:v>
                  </c:pt>
                  <c:pt idx="56">
                    <c:v>0.0011</c:v>
                  </c:pt>
                  <c:pt idx="57">
                    <c:v>0.0092</c:v>
                  </c:pt>
                  <c:pt idx="58">
                    <c:v>0.0052</c:v>
                  </c:pt>
                  <c:pt idx="59">
                    <c:v>0.0003</c:v>
                  </c:pt>
                  <c:pt idx="60">
                    <c:v>0.0084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A!$F$21:$F$979</c:f>
              <c:numCache/>
            </c:numRef>
          </c:xVal>
          <c:yVal>
            <c:numRef>
              <c:f>A!$K$21:$K$979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A!$D$21:$D$81</c:f>
                <c:numCache>
                  <c:ptCount val="6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0.0011</c:v>
                  </c:pt>
                  <c:pt idx="55">
                    <c:v>0.0015</c:v>
                  </c:pt>
                  <c:pt idx="56">
                    <c:v>0.0011</c:v>
                  </c:pt>
                  <c:pt idx="57">
                    <c:v>0.0092</c:v>
                  </c:pt>
                  <c:pt idx="58">
                    <c:v>0.0052</c:v>
                  </c:pt>
                  <c:pt idx="59">
                    <c:v>0.0003</c:v>
                  </c:pt>
                  <c:pt idx="60">
                    <c:v>0.0084</c:v>
                  </c:pt>
                </c:numCache>
              </c:numRef>
            </c:plus>
            <c:minus>
              <c:numRef>
                <c:f>A!$D$21:$D$81</c:f>
                <c:numCache>
                  <c:ptCount val="6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0.0011</c:v>
                  </c:pt>
                  <c:pt idx="55">
                    <c:v>0.0015</c:v>
                  </c:pt>
                  <c:pt idx="56">
                    <c:v>0.0011</c:v>
                  </c:pt>
                  <c:pt idx="57">
                    <c:v>0.0092</c:v>
                  </c:pt>
                  <c:pt idx="58">
                    <c:v>0.0052</c:v>
                  </c:pt>
                  <c:pt idx="59">
                    <c:v>0.0003</c:v>
                  </c:pt>
                  <c:pt idx="60">
                    <c:v>0.0084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A!$F$21:$F$979</c:f>
              <c:numCache/>
            </c:numRef>
          </c:xVal>
          <c:yVal>
            <c:numRef>
              <c:f>A!$L$21:$L$979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A!$D$21:$D$81</c:f>
                <c:numCache>
                  <c:ptCount val="6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0.0011</c:v>
                  </c:pt>
                  <c:pt idx="55">
                    <c:v>0.0015</c:v>
                  </c:pt>
                  <c:pt idx="56">
                    <c:v>0.0011</c:v>
                  </c:pt>
                  <c:pt idx="57">
                    <c:v>0.0092</c:v>
                  </c:pt>
                  <c:pt idx="58">
                    <c:v>0.0052</c:v>
                  </c:pt>
                  <c:pt idx="59">
                    <c:v>0.0003</c:v>
                  </c:pt>
                  <c:pt idx="60">
                    <c:v>0.0084</c:v>
                  </c:pt>
                </c:numCache>
              </c:numRef>
            </c:plus>
            <c:minus>
              <c:numRef>
                <c:f>A!$D$21:$D$81</c:f>
                <c:numCache>
                  <c:ptCount val="6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0.0011</c:v>
                  </c:pt>
                  <c:pt idx="55">
                    <c:v>0.0015</c:v>
                  </c:pt>
                  <c:pt idx="56">
                    <c:v>0.0011</c:v>
                  </c:pt>
                  <c:pt idx="57">
                    <c:v>0.0092</c:v>
                  </c:pt>
                  <c:pt idx="58">
                    <c:v>0.0052</c:v>
                  </c:pt>
                  <c:pt idx="59">
                    <c:v>0.0003</c:v>
                  </c:pt>
                  <c:pt idx="60">
                    <c:v>0.0084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A!$F$21:$F$979</c:f>
              <c:numCache/>
            </c:numRef>
          </c:xVal>
          <c:yVal>
            <c:numRef>
              <c:f>A!$M$21:$M$979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A!$D$21:$D$81</c:f>
                <c:numCache>
                  <c:ptCount val="6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0.0011</c:v>
                  </c:pt>
                  <c:pt idx="55">
                    <c:v>0.0015</c:v>
                  </c:pt>
                  <c:pt idx="56">
                    <c:v>0.0011</c:v>
                  </c:pt>
                  <c:pt idx="57">
                    <c:v>0.0092</c:v>
                  </c:pt>
                  <c:pt idx="58">
                    <c:v>0.0052</c:v>
                  </c:pt>
                  <c:pt idx="59">
                    <c:v>0.0003</c:v>
                  </c:pt>
                  <c:pt idx="60">
                    <c:v>0.0084</c:v>
                  </c:pt>
                </c:numCache>
              </c:numRef>
            </c:plus>
            <c:minus>
              <c:numRef>
                <c:f>A!$D$21:$D$81</c:f>
                <c:numCache>
                  <c:ptCount val="6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0.0011</c:v>
                  </c:pt>
                  <c:pt idx="55">
                    <c:v>0.0015</c:v>
                  </c:pt>
                  <c:pt idx="56">
                    <c:v>0.0011</c:v>
                  </c:pt>
                  <c:pt idx="57">
                    <c:v>0.0092</c:v>
                  </c:pt>
                  <c:pt idx="58">
                    <c:v>0.0052</c:v>
                  </c:pt>
                  <c:pt idx="59">
                    <c:v>0.0003</c:v>
                  </c:pt>
                  <c:pt idx="60">
                    <c:v>0.0084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A!$F$21:$F$979</c:f>
              <c:numCache/>
            </c:numRef>
          </c:xVal>
          <c:yVal>
            <c:numRef>
              <c:f>A!$N$21:$N$979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A!$F$21:$F$979</c:f>
              <c:numCache/>
            </c:numRef>
          </c:xVal>
          <c:yVal>
            <c:numRef>
              <c:f>A!$O$21:$O$979</c:f>
              <c:numCache/>
            </c:numRef>
          </c:yVal>
          <c:smooth val="0"/>
        </c:ser>
        <c:axId val="66134453"/>
        <c:axId val="58339166"/>
      </c:scatterChart>
      <c:valAx>
        <c:axId val="66134453"/>
        <c:scaling>
          <c:orientation val="minMax"/>
          <c:min val="3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39166"/>
        <c:crosses val="autoZero"/>
        <c:crossBetween val="midCat"/>
        <c:dispUnits/>
      </c:valAx>
      <c:valAx>
        <c:axId val="58339166"/>
        <c:scaling>
          <c:orientation val="minMax"/>
          <c:max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3445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325"/>
          <c:y val="0.9305"/>
          <c:w val="0.722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V0532 Mon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475"/>
          <c:w val="0.91025"/>
          <c:h val="0.795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A!$F$21:$F$979</c:f>
              <c:numCache/>
            </c:numRef>
          </c:xVal>
          <c:yVal>
            <c:numRef>
              <c:f>A!$H$21:$H$979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A!$D$21:$D$27</c:f>
                <c:numCache>
                  <c:ptCount val="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plus>
            <c:minus>
              <c:numRef>
                <c:f>A!$D$21:$D$27</c:f>
                <c:numCache>
                  <c:ptCount val="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3300"/>
                </a:solidFill>
              </a:ln>
            </c:spPr>
          </c:errBars>
          <c:xVal>
            <c:numRef>
              <c:f>A!$F$21:$F$979</c:f>
              <c:numCache/>
            </c:numRef>
          </c:xVal>
          <c:yVal>
            <c:numRef>
              <c:f>A!$I$21:$I$979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A!$D$21:$D$27</c:f>
                <c:numCache>
                  <c:ptCount val="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plus>
            <c:minus>
              <c:numRef>
                <c:f>A!$D$21:$D$27</c:f>
                <c:numCache>
                  <c:ptCount val="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A!$F$21:$F$979</c:f>
              <c:numCache/>
            </c:numRef>
          </c:xVal>
          <c:yVal>
            <c:numRef>
              <c:f>A!$J$21:$J$979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A!$D$21:$D$81</c:f>
                <c:numCache>
                  <c:ptCount val="6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0.0011</c:v>
                  </c:pt>
                  <c:pt idx="55">
                    <c:v>0.0015</c:v>
                  </c:pt>
                  <c:pt idx="56">
                    <c:v>0.0011</c:v>
                  </c:pt>
                  <c:pt idx="57">
                    <c:v>0.0092</c:v>
                  </c:pt>
                  <c:pt idx="58">
                    <c:v>0.0052</c:v>
                  </c:pt>
                  <c:pt idx="59">
                    <c:v>0.0003</c:v>
                  </c:pt>
                  <c:pt idx="60">
                    <c:v>0.0084</c:v>
                  </c:pt>
                </c:numCache>
              </c:numRef>
            </c:plus>
            <c:minus>
              <c:numRef>
                <c:f>A!$D$21:$D$81</c:f>
                <c:numCache>
                  <c:ptCount val="6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0.0011</c:v>
                  </c:pt>
                  <c:pt idx="55">
                    <c:v>0.0015</c:v>
                  </c:pt>
                  <c:pt idx="56">
                    <c:v>0.0011</c:v>
                  </c:pt>
                  <c:pt idx="57">
                    <c:v>0.0092</c:v>
                  </c:pt>
                  <c:pt idx="58">
                    <c:v>0.0052</c:v>
                  </c:pt>
                  <c:pt idx="59">
                    <c:v>0.0003</c:v>
                  </c:pt>
                  <c:pt idx="60">
                    <c:v>0.0084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A!$F$21:$F$979</c:f>
              <c:numCache/>
            </c:numRef>
          </c:xVal>
          <c:yVal>
            <c:numRef>
              <c:f>A!$K$21:$K$979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A!$D$21:$D$81</c:f>
                <c:numCache>
                  <c:ptCount val="6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0.0011</c:v>
                  </c:pt>
                  <c:pt idx="55">
                    <c:v>0.0015</c:v>
                  </c:pt>
                  <c:pt idx="56">
                    <c:v>0.0011</c:v>
                  </c:pt>
                  <c:pt idx="57">
                    <c:v>0.0092</c:v>
                  </c:pt>
                  <c:pt idx="58">
                    <c:v>0.0052</c:v>
                  </c:pt>
                  <c:pt idx="59">
                    <c:v>0.0003</c:v>
                  </c:pt>
                  <c:pt idx="60">
                    <c:v>0.0084</c:v>
                  </c:pt>
                </c:numCache>
              </c:numRef>
            </c:plus>
            <c:minus>
              <c:numRef>
                <c:f>A!$D$21:$D$81</c:f>
                <c:numCache>
                  <c:ptCount val="6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0.0011</c:v>
                  </c:pt>
                  <c:pt idx="55">
                    <c:v>0.0015</c:v>
                  </c:pt>
                  <c:pt idx="56">
                    <c:v>0.0011</c:v>
                  </c:pt>
                  <c:pt idx="57">
                    <c:v>0.0092</c:v>
                  </c:pt>
                  <c:pt idx="58">
                    <c:v>0.0052</c:v>
                  </c:pt>
                  <c:pt idx="59">
                    <c:v>0.0003</c:v>
                  </c:pt>
                  <c:pt idx="60">
                    <c:v>0.0084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A!$F$21:$F$979</c:f>
              <c:numCache/>
            </c:numRef>
          </c:xVal>
          <c:yVal>
            <c:numRef>
              <c:f>A!$L$21:$L$979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A!$D$21:$D$81</c:f>
                <c:numCache>
                  <c:ptCount val="6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0.0011</c:v>
                  </c:pt>
                  <c:pt idx="55">
                    <c:v>0.0015</c:v>
                  </c:pt>
                  <c:pt idx="56">
                    <c:v>0.0011</c:v>
                  </c:pt>
                  <c:pt idx="57">
                    <c:v>0.0092</c:v>
                  </c:pt>
                  <c:pt idx="58">
                    <c:v>0.0052</c:v>
                  </c:pt>
                  <c:pt idx="59">
                    <c:v>0.0003</c:v>
                  </c:pt>
                  <c:pt idx="60">
                    <c:v>0.0084</c:v>
                  </c:pt>
                </c:numCache>
              </c:numRef>
            </c:plus>
            <c:minus>
              <c:numRef>
                <c:f>A!$D$21:$D$81</c:f>
                <c:numCache>
                  <c:ptCount val="6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0.0011</c:v>
                  </c:pt>
                  <c:pt idx="55">
                    <c:v>0.0015</c:v>
                  </c:pt>
                  <c:pt idx="56">
                    <c:v>0.0011</c:v>
                  </c:pt>
                  <c:pt idx="57">
                    <c:v>0.0092</c:v>
                  </c:pt>
                  <c:pt idx="58">
                    <c:v>0.0052</c:v>
                  </c:pt>
                  <c:pt idx="59">
                    <c:v>0.0003</c:v>
                  </c:pt>
                  <c:pt idx="60">
                    <c:v>0.0084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A!$F$21:$F$979</c:f>
              <c:numCache/>
            </c:numRef>
          </c:xVal>
          <c:yVal>
            <c:numRef>
              <c:f>A!$M$21:$M$979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A!$D$21:$D$81</c:f>
                <c:numCache>
                  <c:ptCount val="6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0.0011</c:v>
                  </c:pt>
                  <c:pt idx="55">
                    <c:v>0.0015</c:v>
                  </c:pt>
                  <c:pt idx="56">
                    <c:v>0.0011</c:v>
                  </c:pt>
                  <c:pt idx="57">
                    <c:v>0.0092</c:v>
                  </c:pt>
                  <c:pt idx="58">
                    <c:v>0.0052</c:v>
                  </c:pt>
                  <c:pt idx="59">
                    <c:v>0.0003</c:v>
                  </c:pt>
                  <c:pt idx="60">
                    <c:v>0.0084</c:v>
                  </c:pt>
                </c:numCache>
              </c:numRef>
            </c:plus>
            <c:minus>
              <c:numRef>
                <c:f>A!$D$21:$D$81</c:f>
                <c:numCache>
                  <c:ptCount val="6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0.0011</c:v>
                  </c:pt>
                  <c:pt idx="55">
                    <c:v>0.0015</c:v>
                  </c:pt>
                  <c:pt idx="56">
                    <c:v>0.0011</c:v>
                  </c:pt>
                  <c:pt idx="57">
                    <c:v>0.0092</c:v>
                  </c:pt>
                  <c:pt idx="58">
                    <c:v>0.0052</c:v>
                  </c:pt>
                  <c:pt idx="59">
                    <c:v>0.0003</c:v>
                  </c:pt>
                  <c:pt idx="60">
                    <c:v>0.0084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A!$F$21:$F$979</c:f>
              <c:numCache/>
            </c:numRef>
          </c:xVal>
          <c:yVal>
            <c:numRef>
              <c:f>A!$N$21:$N$979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A!$F$21:$F$979</c:f>
              <c:numCache/>
            </c:numRef>
          </c:xVal>
          <c:yVal>
            <c:numRef>
              <c:f>A!$O$21:$O$979</c:f>
              <c:numCache/>
            </c:numRef>
          </c:yVal>
          <c:smooth val="0"/>
        </c:ser>
        <c:axId val="55290447"/>
        <c:axId val="27851976"/>
      </c:scatterChart>
      <c:valAx>
        <c:axId val="55290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51976"/>
        <c:crosses val="autoZero"/>
        <c:crossBetween val="midCat"/>
        <c:dispUnits/>
      </c:valAx>
      <c:valAx>
        <c:axId val="27851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9044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15"/>
          <c:y val="0.9305"/>
          <c:w val="0.721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19050</xdr:rowOff>
    </xdr:from>
    <xdr:to>
      <xdr:col>16</xdr:col>
      <xdr:colOff>133350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3762375" y="19050"/>
        <a:ext cx="63246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25</xdr:col>
      <xdr:colOff>190500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9953625" y="0"/>
        <a:ext cx="63341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56" TargetMode="External" /><Relationship Id="rId2" Type="http://schemas.openxmlformats.org/officeDocument/2006/relationships/hyperlink" Target="http://www.bav-astro.de/sfs/BAVM_link.php?BAVMnr=68" TargetMode="External" /><Relationship Id="rId3" Type="http://schemas.openxmlformats.org/officeDocument/2006/relationships/hyperlink" Target="http://www.bav-astro.de/sfs/BAVM_link.php?BAVMnr=68" TargetMode="External" /><Relationship Id="rId4" Type="http://schemas.openxmlformats.org/officeDocument/2006/relationships/hyperlink" Target="http://www.bav-astro.de/sfs/BAVM_link.php?BAVMnr=68" TargetMode="External" /><Relationship Id="rId5" Type="http://schemas.openxmlformats.org/officeDocument/2006/relationships/hyperlink" Target="http://www.bav-astro.de/sfs/BAVM_link.php?BAVMnr=68" TargetMode="External" /><Relationship Id="rId6" Type="http://schemas.openxmlformats.org/officeDocument/2006/relationships/hyperlink" Target="http://www.bav-astro.de/sfs/BAVM_link.php?BAVMnr=68" TargetMode="External" /><Relationship Id="rId7" Type="http://schemas.openxmlformats.org/officeDocument/2006/relationships/hyperlink" Target="http://www.bav-astro.de/sfs/BAVM_link.php?BAVMnr=91" TargetMode="External" /><Relationship Id="rId8" Type="http://schemas.openxmlformats.org/officeDocument/2006/relationships/hyperlink" Target="http://www.bav-astro.de/sfs/BAVM_link.php?BAVMnr=91" TargetMode="External" /><Relationship Id="rId9" Type="http://schemas.openxmlformats.org/officeDocument/2006/relationships/hyperlink" Target="http://www.bav-astro.de/sfs/BAVM_link.php?BAVMnr=91" TargetMode="External" /><Relationship Id="rId10" Type="http://schemas.openxmlformats.org/officeDocument/2006/relationships/hyperlink" Target="http://www.bav-astro.de/sfs/BAVM_link.php?BAVMnr=102" TargetMode="External" /><Relationship Id="rId11" Type="http://schemas.openxmlformats.org/officeDocument/2006/relationships/hyperlink" Target="http://www.bav-astro.de/sfs/BAVM_link.php?BAVMnr=102" TargetMode="External" /><Relationship Id="rId12" Type="http://schemas.openxmlformats.org/officeDocument/2006/relationships/hyperlink" Target="http://www.bav-astro.de/sfs/BAVM_link.php?BAVMnr=117" TargetMode="External" /><Relationship Id="rId13" Type="http://schemas.openxmlformats.org/officeDocument/2006/relationships/hyperlink" Target="http://www.konkoly.hu/cgi-bin/IBVS?5263" TargetMode="External" /><Relationship Id="rId14" Type="http://schemas.openxmlformats.org/officeDocument/2006/relationships/hyperlink" Target="http://www.konkoly.hu/cgi-bin/IBVS?5287" TargetMode="External" /><Relationship Id="rId15" Type="http://schemas.openxmlformats.org/officeDocument/2006/relationships/hyperlink" Target="http://www.bav-astro.de/sfs/BAVM_link.php?BAVMnr=152" TargetMode="External" /><Relationship Id="rId16" Type="http://schemas.openxmlformats.org/officeDocument/2006/relationships/hyperlink" Target="http://www.konkoly.hu/cgi-bin/IBVS?5583" TargetMode="External" /><Relationship Id="rId17" Type="http://schemas.openxmlformats.org/officeDocument/2006/relationships/hyperlink" Target="http://www.konkoly.hu/cgi-bin/IBVS?5493" TargetMode="External" /><Relationship Id="rId18" Type="http://schemas.openxmlformats.org/officeDocument/2006/relationships/hyperlink" Target="http://www.bav-astro.de/sfs/BAVM_link.php?BAVMnr=186" TargetMode="External" /><Relationship Id="rId19" Type="http://schemas.openxmlformats.org/officeDocument/2006/relationships/hyperlink" Target="http://www.bav-astro.de/sfs/BAVM_link.php?BAVMnr=201" TargetMode="External" /><Relationship Id="rId20" Type="http://schemas.openxmlformats.org/officeDocument/2006/relationships/hyperlink" Target="http://www.konkoly.hu/cgi-bin/IBVS?5871" TargetMode="External" /><Relationship Id="rId21" Type="http://schemas.openxmlformats.org/officeDocument/2006/relationships/hyperlink" Target="http://www.bav-astro.de/sfs/BAVM_link.php?BAVMnr=209" TargetMode="External" /><Relationship Id="rId22" Type="http://schemas.openxmlformats.org/officeDocument/2006/relationships/hyperlink" Target="http://www.bav-astro.de/sfs/BAVM_link.php?BAVMnr=209" TargetMode="External" /><Relationship Id="rId23" Type="http://schemas.openxmlformats.org/officeDocument/2006/relationships/hyperlink" Target="http://www.bav-astro.de/sfs/BAVM_link.php?BAVMnr=209" TargetMode="External" /><Relationship Id="rId24" Type="http://schemas.openxmlformats.org/officeDocument/2006/relationships/hyperlink" Target="http://www.bav-astro.de/sfs/BAVM_link.php?BAVMnr=209" TargetMode="External" /><Relationship Id="rId25" Type="http://schemas.openxmlformats.org/officeDocument/2006/relationships/hyperlink" Target="http://www.konkoly.hu/cgi-bin/IBVS?5945" TargetMode="External" /><Relationship Id="rId26" Type="http://schemas.openxmlformats.org/officeDocument/2006/relationships/hyperlink" Target="http://www.bav-astro.de/sfs/BAVM_link.php?BAVMnr=215" TargetMode="External" /><Relationship Id="rId27" Type="http://schemas.openxmlformats.org/officeDocument/2006/relationships/hyperlink" Target="http://var.astro.cz/oejv/issues/oejv0160.pdf" TargetMode="External" /><Relationship Id="rId28" Type="http://schemas.openxmlformats.org/officeDocument/2006/relationships/hyperlink" Target="http://var.astro.cz/oejv/issues/oejv0160.pdf" TargetMode="External" /><Relationship Id="rId29" Type="http://schemas.openxmlformats.org/officeDocument/2006/relationships/hyperlink" Target="http://var.astro.cz/oejv/issues/oejv0160.pdf" TargetMode="External" /><Relationship Id="rId30" Type="http://schemas.openxmlformats.org/officeDocument/2006/relationships/hyperlink" Target="http://www.bav-astro.de/sfs/BAVM_link.php?BAVMnr=228" TargetMode="External" /><Relationship Id="rId31" Type="http://schemas.openxmlformats.org/officeDocument/2006/relationships/hyperlink" Target="http://www.konkoly.hu/cgi-bin/IBVS?6029" TargetMode="External" /><Relationship Id="rId32" Type="http://schemas.openxmlformats.org/officeDocument/2006/relationships/hyperlink" Target="http://var.astro.cz/oejv/issues/oejv0160.pdf" TargetMode="External" /><Relationship Id="rId33" Type="http://schemas.openxmlformats.org/officeDocument/2006/relationships/hyperlink" Target="http://var.astro.cz/oejv/issues/oejv0160.pdf" TargetMode="External" /><Relationship Id="rId34" Type="http://schemas.openxmlformats.org/officeDocument/2006/relationships/hyperlink" Target="http://var.astro.cz/oejv/issues/oejv0160.pdf" TargetMode="External" /><Relationship Id="rId35" Type="http://schemas.openxmlformats.org/officeDocument/2006/relationships/hyperlink" Target="http://var.astro.cz/oejv/issues/oejv0160.pdf" TargetMode="External" /><Relationship Id="rId36" Type="http://schemas.openxmlformats.org/officeDocument/2006/relationships/hyperlink" Target="http://var.astro.cz/oejv/issues/oejv0160.pdf" TargetMode="External" /><Relationship Id="rId37" Type="http://schemas.openxmlformats.org/officeDocument/2006/relationships/hyperlink" Target="http://var.astro.cz/oejv/issues/oejv0160.pdf" TargetMode="External" /><Relationship Id="rId38" Type="http://schemas.openxmlformats.org/officeDocument/2006/relationships/hyperlink" Target="http://var.astro.cz/oejv/issues/oejv0160.pdf" TargetMode="External" /><Relationship Id="rId39" Type="http://schemas.openxmlformats.org/officeDocument/2006/relationships/hyperlink" Target="http://var.astro.cz/oejv/issues/oejv0160.pdf" TargetMode="External" /><Relationship Id="rId40" Type="http://schemas.openxmlformats.org/officeDocument/2006/relationships/hyperlink" Target="http://var.astro.cz/oejv/issues/oejv0160.pdf" TargetMode="External" /><Relationship Id="rId41" Type="http://schemas.openxmlformats.org/officeDocument/2006/relationships/hyperlink" Target="http://www.bav-astro.de/sfs/BAVM_link.php?BAVMnr=23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1"/>
  <sheetViews>
    <sheetView tabSelected="1" zoomScalePageLayoutView="0" workbookViewId="0" topLeftCell="A1">
      <selection activeCell="E6" sqref="E6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60</v>
      </c>
    </row>
    <row r="2" spans="1:2" ht="12.75">
      <c r="A2" t="s">
        <v>24</v>
      </c>
      <c r="B2" s="10" t="s">
        <v>34</v>
      </c>
    </row>
    <row r="3" ht="13.5" thickBot="1">
      <c r="C3" s="71" t="s">
        <v>365</v>
      </c>
    </row>
    <row r="4" spans="1:4" ht="14.25" thickBot="1" thickTop="1">
      <c r="A4" s="7" t="s">
        <v>0</v>
      </c>
      <c r="C4" s="3">
        <v>34769.3467</v>
      </c>
      <c r="D4" s="4">
        <v>0.4669847</v>
      </c>
    </row>
    <row r="5" ht="13.5" thickTop="1"/>
    <row r="6" ht="12.75">
      <c r="A6" s="7" t="s">
        <v>1</v>
      </c>
    </row>
    <row r="7" spans="1:3" ht="12.75">
      <c r="A7" t="s">
        <v>2</v>
      </c>
      <c r="C7">
        <f>+C4</f>
        <v>34769.3467</v>
      </c>
    </row>
    <row r="8" spans="1:3" ht="12.75">
      <c r="A8" t="s">
        <v>3</v>
      </c>
      <c r="C8">
        <f>+D4</f>
        <v>0.4669847</v>
      </c>
    </row>
    <row r="9" spans="1:5" ht="12.75">
      <c r="A9" s="19" t="s">
        <v>43</v>
      </c>
      <c r="B9" s="20"/>
      <c r="C9" s="21">
        <v>-9.5</v>
      </c>
      <c r="D9" s="20" t="s">
        <v>44</v>
      </c>
      <c r="E9" s="20"/>
    </row>
    <row r="10" spans="1:5" ht="13.5" thickBot="1">
      <c r="A10" s="20"/>
      <c r="B10" s="20"/>
      <c r="C10" s="6" t="s">
        <v>20</v>
      </c>
      <c r="D10" s="6" t="s">
        <v>21</v>
      </c>
      <c r="E10" s="20"/>
    </row>
    <row r="11" spans="1:7" ht="12.75">
      <c r="A11" s="20" t="s">
        <v>16</v>
      </c>
      <c r="B11" s="20"/>
      <c r="C11" s="38">
        <f ca="1">INTERCEPT(INDIRECT($G$11):G990,INDIRECT($F$11):F990)</f>
        <v>0.22453617945425508</v>
      </c>
      <c r="D11" s="5"/>
      <c r="E11" s="20"/>
      <c r="F11" s="39" t="str">
        <f>"F"&amp;E19</f>
        <v>F21</v>
      </c>
      <c r="G11" s="18" t="str">
        <f>"G"&amp;E19</f>
        <v>G21</v>
      </c>
    </row>
    <row r="12" spans="1:5" ht="12.75">
      <c r="A12" s="20" t="s">
        <v>17</v>
      </c>
      <c r="B12" s="20"/>
      <c r="C12" s="38">
        <f ca="1">SLOPE(INDIRECT($G$11):G990,INDIRECT($F$11):F990)</f>
        <v>-5.225560211130094E-06</v>
      </c>
      <c r="D12" s="5"/>
      <c r="E12" s="20"/>
    </row>
    <row r="13" spans="1:5" ht="12.75">
      <c r="A13" s="20" t="s">
        <v>19</v>
      </c>
      <c r="B13" s="20"/>
      <c r="C13" s="5" t="s">
        <v>14</v>
      </c>
      <c r="D13" s="24" t="s">
        <v>54</v>
      </c>
      <c r="E13" s="21">
        <v>1</v>
      </c>
    </row>
    <row r="14" spans="1:5" ht="12.75">
      <c r="A14" s="20"/>
      <c r="B14" s="20"/>
      <c r="C14" s="20"/>
      <c r="D14" s="24" t="s">
        <v>45</v>
      </c>
      <c r="E14" s="25">
        <f ca="1">NOW()+15018.5+$C$9/24</f>
        <v>59903.734225925924</v>
      </c>
    </row>
    <row r="15" spans="1:5" ht="12.75">
      <c r="A15" s="22" t="s">
        <v>18</v>
      </c>
      <c r="B15" s="20"/>
      <c r="C15" s="23">
        <f>(C7+C11)+(C8+C12)*INT(MAX(F21:F3531))</f>
        <v>56713.403719579575</v>
      </c>
      <c r="D15" s="24" t="s">
        <v>55</v>
      </c>
      <c r="E15" s="25">
        <f>ROUND(2*(E14-$C$7)/$C$8,0)/2+E13</f>
        <v>53823.5</v>
      </c>
    </row>
    <row r="16" spans="1:5" ht="12.75">
      <c r="A16" s="26" t="s">
        <v>4</v>
      </c>
      <c r="B16" s="20"/>
      <c r="C16" s="27">
        <f>+C8+C12</f>
        <v>0.4669794744397888</v>
      </c>
      <c r="D16" s="24" t="s">
        <v>46</v>
      </c>
      <c r="E16" s="18">
        <f>ROUND(2*(E14-$C$15)/$C$16,0)/2+E13</f>
        <v>6833</v>
      </c>
    </row>
    <row r="17" spans="1:5" ht="13.5" thickBot="1">
      <c r="A17" s="24" t="s">
        <v>42</v>
      </c>
      <c r="B17" s="20"/>
      <c r="C17" s="20">
        <f>COUNT(C21:C2189)</f>
        <v>92</v>
      </c>
      <c r="D17" s="24" t="s">
        <v>47</v>
      </c>
      <c r="E17" s="28">
        <f>+$C$15+$C$16*E16-15018.5-$C$9/24</f>
        <v>44886.17030175999</v>
      </c>
    </row>
    <row r="18" spans="1:5" ht="12.75">
      <c r="A18" s="26" t="s">
        <v>5</v>
      </c>
      <c r="B18" s="20"/>
      <c r="C18" s="29">
        <f>+C15</f>
        <v>56713.403719579575</v>
      </c>
      <c r="D18" s="30">
        <f>+C16</f>
        <v>0.4669794744397888</v>
      </c>
      <c r="E18" s="31" t="s">
        <v>48</v>
      </c>
    </row>
    <row r="19" spans="1:5" ht="13.5" thickTop="1">
      <c r="A19" s="40" t="s">
        <v>50</v>
      </c>
      <c r="E19" s="41">
        <v>21</v>
      </c>
    </row>
    <row r="20" spans="1:17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12</v>
      </c>
      <c r="I20" s="9" t="s">
        <v>41</v>
      </c>
      <c r="J20" s="9" t="s">
        <v>33</v>
      </c>
      <c r="K20" s="9" t="s">
        <v>61</v>
      </c>
      <c r="L20" s="9" t="s">
        <v>25</v>
      </c>
      <c r="M20" s="9" t="s">
        <v>26</v>
      </c>
      <c r="N20" s="9" t="s">
        <v>27</v>
      </c>
      <c r="O20" s="9" t="s">
        <v>23</v>
      </c>
      <c r="P20" s="8" t="s">
        <v>22</v>
      </c>
      <c r="Q20" s="6" t="s">
        <v>15</v>
      </c>
    </row>
    <row r="21" spans="1:17" ht="12.75">
      <c r="A21" s="68" t="s">
        <v>84</v>
      </c>
      <c r="B21" s="69" t="s">
        <v>29</v>
      </c>
      <c r="C21" s="68">
        <v>29302.355</v>
      </c>
      <c r="E21">
        <f aca="true" t="shared" si="0" ref="E21:E52">+(C21-C$7)/C$8</f>
        <v>-11707.003891133912</v>
      </c>
      <c r="F21" s="70">
        <f aca="true" t="shared" si="1" ref="F21:F65">ROUND(2*E21,0)/2-0.5</f>
        <v>-11707.5</v>
      </c>
      <c r="G21">
        <f aca="true" t="shared" si="2" ref="G21:G52">+C21-(C$7+F21*C$8)</f>
        <v>0.23167524999735178</v>
      </c>
      <c r="L21">
        <f aca="true" t="shared" si="3" ref="L21:L41">G21</f>
        <v>0.23167524999735178</v>
      </c>
      <c r="O21">
        <f aca="true" t="shared" si="4" ref="O21:O52">+C$11+C$12*F21</f>
        <v>0.28571442562606064</v>
      </c>
      <c r="Q21" s="2">
        <f aca="true" t="shared" si="5" ref="Q21:Q52">+C21-15018.5</f>
        <v>14283.855</v>
      </c>
    </row>
    <row r="22" spans="1:17" ht="12.75">
      <c r="A22" s="68" t="s">
        <v>84</v>
      </c>
      <c r="B22" s="69" t="s">
        <v>37</v>
      </c>
      <c r="C22" s="68">
        <v>29334.375</v>
      </c>
      <c r="E22">
        <f t="shared" si="0"/>
        <v>-11638.43633420967</v>
      </c>
      <c r="F22" s="70">
        <f t="shared" si="1"/>
        <v>-11639</v>
      </c>
      <c r="G22">
        <f t="shared" si="2"/>
        <v>0.26322329999675276</v>
      </c>
      <c r="L22">
        <f t="shared" si="3"/>
        <v>0.26322329999675276</v>
      </c>
      <c r="O22">
        <f t="shared" si="4"/>
        <v>0.28535647475159825</v>
      </c>
      <c r="Q22" s="2">
        <f t="shared" si="5"/>
        <v>14315.875</v>
      </c>
    </row>
    <row r="23" spans="1:17" ht="12.75">
      <c r="A23" s="68" t="s">
        <v>84</v>
      </c>
      <c r="B23" s="69" t="s">
        <v>29</v>
      </c>
      <c r="C23" s="68">
        <v>29691.36</v>
      </c>
      <c r="E23">
        <f t="shared" si="0"/>
        <v>-10873.989447620022</v>
      </c>
      <c r="F23" s="70">
        <f t="shared" si="1"/>
        <v>-10874.5</v>
      </c>
      <c r="G23">
        <f t="shared" si="2"/>
        <v>0.2384201499990013</v>
      </c>
      <c r="L23">
        <f t="shared" si="3"/>
        <v>0.2384201499990013</v>
      </c>
      <c r="O23">
        <f t="shared" si="4"/>
        <v>0.2813615339701893</v>
      </c>
      <c r="Q23" s="2">
        <f t="shared" si="5"/>
        <v>14672.86</v>
      </c>
    </row>
    <row r="24" spans="1:17" ht="12.75">
      <c r="A24" s="68" t="s">
        <v>84</v>
      </c>
      <c r="B24" s="69" t="s">
        <v>29</v>
      </c>
      <c r="C24" s="68">
        <v>29727.325</v>
      </c>
      <c r="E24">
        <f t="shared" si="0"/>
        <v>-10796.974076452614</v>
      </c>
      <c r="F24" s="70">
        <f t="shared" si="1"/>
        <v>-10797.5</v>
      </c>
      <c r="G24">
        <f t="shared" si="2"/>
        <v>0.24559824999960256</v>
      </c>
      <c r="L24">
        <f t="shared" si="3"/>
        <v>0.24559824999960256</v>
      </c>
      <c r="O24">
        <f t="shared" si="4"/>
        <v>0.28095916583393227</v>
      </c>
      <c r="Q24" s="2">
        <f t="shared" si="5"/>
        <v>14708.825</v>
      </c>
    </row>
    <row r="25" spans="1:17" ht="12.75">
      <c r="A25" s="68" t="s">
        <v>84</v>
      </c>
      <c r="B25" s="69" t="s">
        <v>29</v>
      </c>
      <c r="C25" s="68">
        <v>30024.32</v>
      </c>
      <c r="E25">
        <f t="shared" si="0"/>
        <v>-10160.989642701361</v>
      </c>
      <c r="F25" s="70">
        <f t="shared" si="1"/>
        <v>-10161.5</v>
      </c>
      <c r="G25">
        <f t="shared" si="2"/>
        <v>0.23832904999653692</v>
      </c>
      <c r="L25">
        <f t="shared" si="3"/>
        <v>0.23832904999653692</v>
      </c>
      <c r="O25">
        <f t="shared" si="4"/>
        <v>0.27763570953965355</v>
      </c>
      <c r="Q25" s="2">
        <f t="shared" si="5"/>
        <v>15005.82</v>
      </c>
    </row>
    <row r="26" spans="1:17" ht="12.75">
      <c r="A26" s="68" t="s">
        <v>84</v>
      </c>
      <c r="B26" s="69" t="s">
        <v>37</v>
      </c>
      <c r="C26" s="68">
        <v>30076.387</v>
      </c>
      <c r="E26">
        <f t="shared" si="0"/>
        <v>-10049.49348447605</v>
      </c>
      <c r="F26" s="70">
        <f t="shared" si="1"/>
        <v>-10050</v>
      </c>
      <c r="G26">
        <f t="shared" si="2"/>
        <v>0.2365349999963655</v>
      </c>
      <c r="L26">
        <f t="shared" si="3"/>
        <v>0.2365349999963655</v>
      </c>
      <c r="O26">
        <f t="shared" si="4"/>
        <v>0.27705305957611254</v>
      </c>
      <c r="Q26" s="2">
        <f t="shared" si="5"/>
        <v>15057.886999999999</v>
      </c>
    </row>
    <row r="27" spans="1:17" ht="12.75">
      <c r="A27" s="68" t="s">
        <v>84</v>
      </c>
      <c r="B27" s="69" t="s">
        <v>37</v>
      </c>
      <c r="C27" s="68">
        <v>30077.305</v>
      </c>
      <c r="E27">
        <f t="shared" si="0"/>
        <v>-10047.52768131376</v>
      </c>
      <c r="F27" s="70">
        <f t="shared" si="1"/>
        <v>-10048</v>
      </c>
      <c r="G27">
        <f t="shared" si="2"/>
        <v>0.22056559999691672</v>
      </c>
      <c r="L27">
        <f t="shared" si="3"/>
        <v>0.22056559999691672</v>
      </c>
      <c r="O27">
        <f t="shared" si="4"/>
        <v>0.2770426084556903</v>
      </c>
      <c r="Q27" s="2">
        <f t="shared" si="5"/>
        <v>15058.805</v>
      </c>
    </row>
    <row r="28" spans="1:17" ht="12.75">
      <c r="A28" s="68" t="s">
        <v>84</v>
      </c>
      <c r="B28" s="69" t="s">
        <v>29</v>
      </c>
      <c r="C28" s="68">
        <v>31033.475</v>
      </c>
      <c r="E28">
        <f t="shared" si="0"/>
        <v>-7999.987365753104</v>
      </c>
      <c r="F28" s="70">
        <f t="shared" si="1"/>
        <v>-8000.5</v>
      </c>
      <c r="G28">
        <f t="shared" si="2"/>
        <v>0.2393923499948869</v>
      </c>
      <c r="L28">
        <f t="shared" si="3"/>
        <v>0.2393923499948869</v>
      </c>
      <c r="O28">
        <f t="shared" si="4"/>
        <v>0.2663432739234014</v>
      </c>
      <c r="Q28" s="2">
        <f t="shared" si="5"/>
        <v>16014.974999999999</v>
      </c>
    </row>
    <row r="29" spans="1:17" ht="12.75">
      <c r="A29" s="68" t="s">
        <v>84</v>
      </c>
      <c r="B29" s="69" t="s">
        <v>37</v>
      </c>
      <c r="C29" s="68">
        <v>31144.385</v>
      </c>
      <c r="E29">
        <f t="shared" si="0"/>
        <v>-7762.484937943371</v>
      </c>
      <c r="F29" s="70">
        <f t="shared" si="1"/>
        <v>-7763</v>
      </c>
      <c r="G29">
        <f t="shared" si="2"/>
        <v>0.24052609999489505</v>
      </c>
      <c r="L29">
        <f t="shared" si="3"/>
        <v>0.24052609999489505</v>
      </c>
      <c r="O29">
        <f t="shared" si="4"/>
        <v>0.265102203373258</v>
      </c>
      <c r="Q29" s="2">
        <f t="shared" si="5"/>
        <v>16125.884999999998</v>
      </c>
    </row>
    <row r="30" spans="1:17" ht="12.75">
      <c r="A30" s="68" t="s">
        <v>84</v>
      </c>
      <c r="B30" s="69" t="s">
        <v>29</v>
      </c>
      <c r="C30" s="68">
        <v>31846.495</v>
      </c>
      <c r="E30">
        <f t="shared" si="0"/>
        <v>-6258.988142438078</v>
      </c>
      <c r="F30" s="70">
        <f t="shared" si="1"/>
        <v>-6259.5</v>
      </c>
      <c r="G30">
        <f t="shared" si="2"/>
        <v>0.23902964999797405</v>
      </c>
      <c r="L30">
        <f t="shared" si="3"/>
        <v>0.23902964999797405</v>
      </c>
      <c r="O30">
        <f t="shared" si="4"/>
        <v>0.2572455735958239</v>
      </c>
      <c r="Q30" s="2">
        <f t="shared" si="5"/>
        <v>16827.995</v>
      </c>
    </row>
    <row r="31" spans="1:17" ht="12.75">
      <c r="A31" s="68" t="s">
        <v>84</v>
      </c>
      <c r="B31" s="69" t="s">
        <v>29</v>
      </c>
      <c r="C31" s="68">
        <v>31911.385</v>
      </c>
      <c r="E31">
        <f t="shared" si="0"/>
        <v>-6120.032840476366</v>
      </c>
      <c r="F31" s="70">
        <f t="shared" si="1"/>
        <v>-6120.5</v>
      </c>
      <c r="G31">
        <f t="shared" si="2"/>
        <v>0.2181563499943877</v>
      </c>
      <c r="L31">
        <f t="shared" si="3"/>
        <v>0.2181563499943877</v>
      </c>
      <c r="O31">
        <f t="shared" si="4"/>
        <v>0.2565192207264768</v>
      </c>
      <c r="Q31" s="2">
        <f t="shared" si="5"/>
        <v>16892.885</v>
      </c>
    </row>
    <row r="32" spans="1:17" ht="12.75">
      <c r="A32" s="68" t="s">
        <v>84</v>
      </c>
      <c r="B32" s="69" t="s">
        <v>37</v>
      </c>
      <c r="C32" s="68">
        <v>32233.39</v>
      </c>
      <c r="E32">
        <f t="shared" si="0"/>
        <v>-5430.492048240558</v>
      </c>
      <c r="F32" s="70">
        <f t="shared" si="1"/>
        <v>-5431</v>
      </c>
      <c r="G32">
        <f t="shared" si="2"/>
        <v>0.23720569999568397</v>
      </c>
      <c r="L32">
        <f t="shared" si="3"/>
        <v>0.23720569999568397</v>
      </c>
      <c r="O32">
        <f t="shared" si="4"/>
        <v>0.2529161969609026</v>
      </c>
      <c r="Q32" s="2">
        <f t="shared" si="5"/>
        <v>17214.89</v>
      </c>
    </row>
    <row r="33" spans="1:17" ht="12.75">
      <c r="A33" s="68" t="s">
        <v>84</v>
      </c>
      <c r="B33" s="69" t="s">
        <v>37</v>
      </c>
      <c r="C33" s="68">
        <v>32889.494</v>
      </c>
      <c r="E33">
        <f t="shared" si="0"/>
        <v>-4025.5123990143643</v>
      </c>
      <c r="F33" s="70">
        <f t="shared" si="1"/>
        <v>-4026</v>
      </c>
      <c r="G33">
        <f t="shared" si="2"/>
        <v>0.22770219999802066</v>
      </c>
      <c r="L33">
        <f t="shared" si="3"/>
        <v>0.22770219999802066</v>
      </c>
      <c r="O33">
        <f t="shared" si="4"/>
        <v>0.24557428486426483</v>
      </c>
      <c r="Q33" s="2">
        <f t="shared" si="5"/>
        <v>17870.994</v>
      </c>
    </row>
    <row r="34" spans="1:17" ht="12.75">
      <c r="A34" s="68" t="s">
        <v>84</v>
      </c>
      <c r="B34" s="69" t="s">
        <v>37</v>
      </c>
      <c r="C34" s="68">
        <v>32939.472</v>
      </c>
      <c r="E34">
        <f t="shared" si="0"/>
        <v>-3918.4896207520296</v>
      </c>
      <c r="F34" s="70">
        <f t="shared" si="1"/>
        <v>-3919</v>
      </c>
      <c r="G34">
        <f t="shared" si="2"/>
        <v>0.23833929999818793</v>
      </c>
      <c r="L34">
        <f t="shared" si="3"/>
        <v>0.23833929999818793</v>
      </c>
      <c r="O34">
        <f t="shared" si="4"/>
        <v>0.24501514992167392</v>
      </c>
      <c r="Q34" s="2">
        <f t="shared" si="5"/>
        <v>17920.972</v>
      </c>
    </row>
    <row r="35" spans="1:17" ht="12.75">
      <c r="A35" s="68" t="s">
        <v>84</v>
      </c>
      <c r="B35" s="69" t="s">
        <v>29</v>
      </c>
      <c r="C35" s="68">
        <v>33001.356</v>
      </c>
      <c r="E35">
        <f t="shared" si="0"/>
        <v>-3785.9713605178117</v>
      </c>
      <c r="F35" s="70">
        <f t="shared" si="1"/>
        <v>-3786.5</v>
      </c>
      <c r="G35">
        <f t="shared" si="2"/>
        <v>0.24686654999823077</v>
      </c>
      <c r="L35">
        <f t="shared" si="3"/>
        <v>0.24686654999823077</v>
      </c>
      <c r="O35">
        <f t="shared" si="4"/>
        <v>0.2443227631936992</v>
      </c>
      <c r="Q35" s="2">
        <f t="shared" si="5"/>
        <v>17982.856</v>
      </c>
    </row>
    <row r="36" spans="1:17" ht="12.75">
      <c r="A36" s="68" t="s">
        <v>84</v>
      </c>
      <c r="B36" s="69" t="s">
        <v>37</v>
      </c>
      <c r="C36" s="68">
        <v>33004.363</v>
      </c>
      <c r="E36">
        <f t="shared" si="0"/>
        <v>-3779.5321773925452</v>
      </c>
      <c r="F36" s="70">
        <f t="shared" si="1"/>
        <v>-3780</v>
      </c>
      <c r="G36">
        <f t="shared" si="2"/>
        <v>0.2184659999984433</v>
      </c>
      <c r="L36">
        <f t="shared" si="3"/>
        <v>0.2184659999984433</v>
      </c>
      <c r="O36">
        <f t="shared" si="4"/>
        <v>0.24428879705232684</v>
      </c>
      <c r="Q36" s="2">
        <f t="shared" si="5"/>
        <v>17985.862999999998</v>
      </c>
    </row>
    <row r="37" spans="1:17" ht="12.75">
      <c r="A37" s="68" t="s">
        <v>84</v>
      </c>
      <c r="B37" s="69" t="s">
        <v>37</v>
      </c>
      <c r="C37" s="68">
        <v>33214.528</v>
      </c>
      <c r="E37">
        <f t="shared" si="0"/>
        <v>-3329.485312902122</v>
      </c>
      <c r="F37" s="70">
        <f t="shared" si="1"/>
        <v>-3330</v>
      </c>
      <c r="G37">
        <f t="shared" si="2"/>
        <v>0.2403509999930975</v>
      </c>
      <c r="L37">
        <f t="shared" si="3"/>
        <v>0.2403509999930975</v>
      </c>
      <c r="O37">
        <f t="shared" si="4"/>
        <v>0.2419372949573183</v>
      </c>
      <c r="Q37" s="2">
        <f t="shared" si="5"/>
        <v>18196.028</v>
      </c>
    </row>
    <row r="38" spans="1:17" ht="12.75">
      <c r="A38" s="68" t="s">
        <v>84</v>
      </c>
      <c r="B38" s="69" t="s">
        <v>29</v>
      </c>
      <c r="C38" s="68">
        <v>33685.467</v>
      </c>
      <c r="E38">
        <f t="shared" si="0"/>
        <v>-2321.017583659604</v>
      </c>
      <c r="F38" s="70">
        <f t="shared" si="1"/>
        <v>-2321.5</v>
      </c>
      <c r="G38">
        <f t="shared" si="2"/>
        <v>0.22528104999219067</v>
      </c>
      <c r="L38">
        <f t="shared" si="3"/>
        <v>0.22528104999219067</v>
      </c>
      <c r="O38">
        <f t="shared" si="4"/>
        <v>0.2366673174843936</v>
      </c>
      <c r="Q38" s="2">
        <f t="shared" si="5"/>
        <v>18666.966999999997</v>
      </c>
    </row>
    <row r="39" spans="1:17" ht="12.75">
      <c r="A39" s="68" t="s">
        <v>84</v>
      </c>
      <c r="B39" s="69" t="s">
        <v>29</v>
      </c>
      <c r="C39" s="68">
        <v>34068.398</v>
      </c>
      <c r="E39">
        <f t="shared" si="0"/>
        <v>-1501.0099902630661</v>
      </c>
      <c r="F39" s="70">
        <f t="shared" si="1"/>
        <v>-1501.5</v>
      </c>
      <c r="G39">
        <f t="shared" si="2"/>
        <v>0.22882704999938142</v>
      </c>
      <c r="L39">
        <f t="shared" si="3"/>
        <v>0.22882704999938142</v>
      </c>
      <c r="O39">
        <f t="shared" si="4"/>
        <v>0.23238235811126692</v>
      </c>
      <c r="Q39" s="2">
        <f t="shared" si="5"/>
        <v>19049.898</v>
      </c>
    </row>
    <row r="40" spans="1:17" ht="12.75">
      <c r="A40" s="68" t="s">
        <v>84</v>
      </c>
      <c r="B40" s="69" t="s">
        <v>37</v>
      </c>
      <c r="C40" s="68">
        <v>34087.307</v>
      </c>
      <c r="E40">
        <f t="shared" si="0"/>
        <v>-1460.5182996359435</v>
      </c>
      <c r="F40" s="70">
        <f t="shared" si="1"/>
        <v>-1461</v>
      </c>
      <c r="G40">
        <f t="shared" si="2"/>
        <v>0.22494670000014594</v>
      </c>
      <c r="L40">
        <f t="shared" si="3"/>
        <v>0.22494670000014594</v>
      </c>
      <c r="O40">
        <f t="shared" si="4"/>
        <v>0.23217072292271615</v>
      </c>
      <c r="Q40" s="2">
        <f t="shared" si="5"/>
        <v>19068.807</v>
      </c>
    </row>
    <row r="41" spans="1:17" ht="12.75">
      <c r="A41" s="68" t="s">
        <v>84</v>
      </c>
      <c r="B41" s="69" t="s">
        <v>29</v>
      </c>
      <c r="C41" s="68">
        <v>34767.482</v>
      </c>
      <c r="E41">
        <f t="shared" si="0"/>
        <v>-3.9930644408655476</v>
      </c>
      <c r="F41" s="70">
        <f t="shared" si="1"/>
        <v>-4.5</v>
      </c>
      <c r="G41">
        <f t="shared" si="2"/>
        <v>0.23673114999837708</v>
      </c>
      <c r="L41">
        <f t="shared" si="3"/>
        <v>0.23673114999837708</v>
      </c>
      <c r="O41">
        <f t="shared" si="4"/>
        <v>0.22455969447520516</v>
      </c>
      <c r="Q41" s="2">
        <f t="shared" si="5"/>
        <v>19748.982000000004</v>
      </c>
    </row>
    <row r="42" spans="1:17" ht="12.75">
      <c r="A42" s="14" t="s">
        <v>12</v>
      </c>
      <c r="C42" s="32">
        <v>34769.3467</v>
      </c>
      <c r="D42" s="32" t="s">
        <v>14</v>
      </c>
      <c r="E42">
        <f t="shared" si="0"/>
        <v>0</v>
      </c>
      <c r="F42" s="70">
        <f t="shared" si="1"/>
        <v>-0.5</v>
      </c>
      <c r="G42">
        <f t="shared" si="2"/>
        <v>0.23349235000205226</v>
      </c>
      <c r="H42" s="18">
        <f>G42</f>
        <v>0.23349235000205226</v>
      </c>
      <c r="O42">
        <f t="shared" si="4"/>
        <v>0.22453879223436066</v>
      </c>
      <c r="Q42" s="2">
        <f t="shared" si="5"/>
        <v>19750.846700000002</v>
      </c>
    </row>
    <row r="43" spans="1:17" ht="12.75">
      <c r="A43" s="68" t="s">
        <v>84</v>
      </c>
      <c r="B43" s="69" t="s">
        <v>29</v>
      </c>
      <c r="C43" s="68">
        <v>34769.352</v>
      </c>
      <c r="E43">
        <f t="shared" si="0"/>
        <v>0.011349408229173194</v>
      </c>
      <c r="F43" s="70">
        <f t="shared" si="1"/>
        <v>-0.5</v>
      </c>
      <c r="G43">
        <f t="shared" si="2"/>
        <v>0.23879234999913024</v>
      </c>
      <c r="L43">
        <f aca="true" t="shared" si="6" ref="L43:L71">G43</f>
        <v>0.23879234999913024</v>
      </c>
      <c r="O43">
        <f t="shared" si="4"/>
        <v>0.22453879223436066</v>
      </c>
      <c r="Q43" s="2">
        <f t="shared" si="5"/>
        <v>19750.852</v>
      </c>
    </row>
    <row r="44" spans="1:17" ht="12.75">
      <c r="A44" s="68" t="s">
        <v>84</v>
      </c>
      <c r="B44" s="69" t="s">
        <v>29</v>
      </c>
      <c r="C44" s="68">
        <v>34770.297</v>
      </c>
      <c r="E44">
        <f t="shared" si="0"/>
        <v>2.0349703105835952</v>
      </c>
      <c r="F44" s="70">
        <f t="shared" si="1"/>
        <v>1.5</v>
      </c>
      <c r="G44">
        <f t="shared" si="2"/>
        <v>0.2498229499979061</v>
      </c>
      <c r="L44">
        <f t="shared" si="6"/>
        <v>0.2498229499979061</v>
      </c>
      <c r="O44">
        <f t="shared" si="4"/>
        <v>0.22452834111393838</v>
      </c>
      <c r="Q44" s="2">
        <f t="shared" si="5"/>
        <v>19751.797</v>
      </c>
    </row>
    <row r="45" spans="1:17" ht="12.75">
      <c r="A45" s="68" t="s">
        <v>84</v>
      </c>
      <c r="B45" s="69" t="s">
        <v>37</v>
      </c>
      <c r="C45" s="68">
        <v>34772.376</v>
      </c>
      <c r="E45">
        <f t="shared" si="0"/>
        <v>6.4869362957602075</v>
      </c>
      <c r="F45" s="70">
        <f t="shared" si="1"/>
        <v>6</v>
      </c>
      <c r="G45">
        <f t="shared" si="2"/>
        <v>0.22739179999189219</v>
      </c>
      <c r="L45">
        <f t="shared" si="6"/>
        <v>0.22739179999189219</v>
      </c>
      <c r="O45">
        <f t="shared" si="4"/>
        <v>0.2245048260929883</v>
      </c>
      <c r="Q45" s="2">
        <f t="shared" si="5"/>
        <v>19753.875999999997</v>
      </c>
    </row>
    <row r="46" spans="1:17" ht="12.75">
      <c r="A46" s="68" t="s">
        <v>84</v>
      </c>
      <c r="B46" s="69" t="s">
        <v>29</v>
      </c>
      <c r="C46" s="68">
        <v>34776.342</v>
      </c>
      <c r="E46">
        <f t="shared" si="0"/>
        <v>14.979719892311335</v>
      </c>
      <c r="F46" s="70">
        <f t="shared" si="1"/>
        <v>14.5</v>
      </c>
      <c r="G46">
        <f t="shared" si="2"/>
        <v>0.22402184999373276</v>
      </c>
      <c r="L46">
        <f t="shared" si="6"/>
        <v>0.22402184999373276</v>
      </c>
      <c r="O46">
        <f t="shared" si="4"/>
        <v>0.2244604088311937</v>
      </c>
      <c r="Q46" s="2">
        <f t="shared" si="5"/>
        <v>19757.841999999997</v>
      </c>
    </row>
    <row r="47" spans="1:17" ht="12.75">
      <c r="A47" s="68" t="s">
        <v>84</v>
      </c>
      <c r="B47" s="69" t="s">
        <v>37</v>
      </c>
      <c r="C47" s="68">
        <v>34780.325</v>
      </c>
      <c r="E47">
        <f t="shared" si="0"/>
        <v>23.508907251126676</v>
      </c>
      <c r="F47" s="70">
        <f t="shared" si="1"/>
        <v>23</v>
      </c>
      <c r="G47">
        <f t="shared" si="2"/>
        <v>0.2376518999953987</v>
      </c>
      <c r="L47">
        <f t="shared" si="6"/>
        <v>0.2376518999953987</v>
      </c>
      <c r="O47">
        <f t="shared" si="4"/>
        <v>0.2244159915693991</v>
      </c>
      <c r="Q47" s="2">
        <f t="shared" si="5"/>
        <v>19761.824999999997</v>
      </c>
    </row>
    <row r="48" spans="1:17" ht="12.75">
      <c r="A48" s="68" t="s">
        <v>84</v>
      </c>
      <c r="B48" s="69" t="s">
        <v>37</v>
      </c>
      <c r="C48" s="68">
        <v>34809.288</v>
      </c>
      <c r="E48">
        <f t="shared" si="0"/>
        <v>85.5302111610907</v>
      </c>
      <c r="F48" s="70">
        <f t="shared" si="1"/>
        <v>85</v>
      </c>
      <c r="G48">
        <f t="shared" si="2"/>
        <v>0.24760049999895273</v>
      </c>
      <c r="L48">
        <f t="shared" si="6"/>
        <v>0.24760049999895273</v>
      </c>
      <c r="O48">
        <f t="shared" si="4"/>
        <v>0.22409200683630903</v>
      </c>
      <c r="Q48" s="2">
        <f t="shared" si="5"/>
        <v>19790.788</v>
      </c>
    </row>
    <row r="49" spans="1:17" ht="12.75">
      <c r="A49" s="68" t="s">
        <v>84</v>
      </c>
      <c r="B49" s="69" t="s">
        <v>29</v>
      </c>
      <c r="C49" s="68">
        <v>34811.38</v>
      </c>
      <c r="E49">
        <f t="shared" si="0"/>
        <v>90.0100153174087</v>
      </c>
      <c r="F49" s="70">
        <f t="shared" si="1"/>
        <v>89.5</v>
      </c>
      <c r="G49">
        <f t="shared" si="2"/>
        <v>0.23816934999194928</v>
      </c>
      <c r="L49">
        <f t="shared" si="6"/>
        <v>0.23816934999194928</v>
      </c>
      <c r="O49">
        <f t="shared" si="4"/>
        <v>0.22406849181535893</v>
      </c>
      <c r="Q49" s="2">
        <f t="shared" si="5"/>
        <v>19792.879999999997</v>
      </c>
    </row>
    <row r="50" spans="1:17" ht="12.75">
      <c r="A50" s="68" t="s">
        <v>84</v>
      </c>
      <c r="B50" s="69" t="s">
        <v>29</v>
      </c>
      <c r="C50" s="68">
        <v>35078.499</v>
      </c>
      <c r="E50">
        <f t="shared" si="0"/>
        <v>662.0180489853342</v>
      </c>
      <c r="F50" s="70">
        <f t="shared" si="1"/>
        <v>661.5</v>
      </c>
      <c r="G50">
        <f t="shared" si="2"/>
        <v>0.24192095000034897</v>
      </c>
      <c r="L50">
        <f t="shared" si="6"/>
        <v>0.24192095000034897</v>
      </c>
      <c r="O50">
        <f t="shared" si="4"/>
        <v>0.22107947137459252</v>
      </c>
      <c r="Q50" s="2">
        <f t="shared" si="5"/>
        <v>20059.999000000003</v>
      </c>
    </row>
    <row r="51" spans="1:17" ht="12.75">
      <c r="A51" s="68" t="s">
        <v>84</v>
      </c>
      <c r="B51" s="69" t="s">
        <v>29</v>
      </c>
      <c r="C51" s="68">
        <v>35107.448</v>
      </c>
      <c r="E51">
        <f t="shared" si="0"/>
        <v>724.0093733263527</v>
      </c>
      <c r="F51" s="70">
        <f t="shared" si="1"/>
        <v>723.5</v>
      </c>
      <c r="G51">
        <f t="shared" si="2"/>
        <v>0.23786954999377485</v>
      </c>
      <c r="L51">
        <f t="shared" si="6"/>
        <v>0.23786954999377485</v>
      </c>
      <c r="O51">
        <f t="shared" si="4"/>
        <v>0.22075548664150246</v>
      </c>
      <c r="Q51" s="2">
        <f t="shared" si="5"/>
        <v>20088.947999999997</v>
      </c>
    </row>
    <row r="52" spans="1:17" ht="12.75">
      <c r="A52" s="68" t="s">
        <v>84</v>
      </c>
      <c r="B52" s="69" t="s">
        <v>29</v>
      </c>
      <c r="C52" s="68">
        <v>35129.398</v>
      </c>
      <c r="E52">
        <f t="shared" si="0"/>
        <v>771.0130546032862</v>
      </c>
      <c r="F52" s="70">
        <f t="shared" si="1"/>
        <v>770.5</v>
      </c>
      <c r="G52">
        <f t="shared" si="2"/>
        <v>0.23958865000167862</v>
      </c>
      <c r="L52">
        <f t="shared" si="6"/>
        <v>0.23958865000167862</v>
      </c>
      <c r="O52">
        <f t="shared" si="4"/>
        <v>0.22050988531157933</v>
      </c>
      <c r="Q52" s="2">
        <f t="shared" si="5"/>
        <v>20110.898</v>
      </c>
    </row>
    <row r="53" spans="1:17" ht="12.75">
      <c r="A53" s="68" t="s">
        <v>84</v>
      </c>
      <c r="B53" s="69" t="s">
        <v>37</v>
      </c>
      <c r="C53" s="68">
        <v>35131.49</v>
      </c>
      <c r="E53">
        <f aca="true" t="shared" si="7" ref="E53:E84">+(C53-C$7)/C$8</f>
        <v>775.4928587596041</v>
      </c>
      <c r="F53" s="70">
        <f t="shared" si="1"/>
        <v>775</v>
      </c>
      <c r="G53">
        <f aca="true" t="shared" si="8" ref="G53:G84">+C53-(C$7+F53*C$8)</f>
        <v>0.23015749999467516</v>
      </c>
      <c r="L53">
        <f t="shared" si="6"/>
        <v>0.23015749999467516</v>
      </c>
      <c r="O53">
        <f aca="true" t="shared" si="9" ref="O53:O84">+C$11+C$12*F53</f>
        <v>0.22048637029062926</v>
      </c>
      <c r="Q53" s="2">
        <f aca="true" t="shared" si="10" ref="Q53:Q84">+C53-15018.5</f>
        <v>20112.989999999998</v>
      </c>
    </row>
    <row r="54" spans="1:17" ht="12.75">
      <c r="A54" s="68" t="s">
        <v>84</v>
      </c>
      <c r="B54" s="69" t="s">
        <v>37</v>
      </c>
      <c r="C54" s="68">
        <v>35160.45</v>
      </c>
      <c r="E54">
        <f t="shared" si="7"/>
        <v>837.5077384762183</v>
      </c>
      <c r="F54" s="70">
        <f t="shared" si="1"/>
        <v>837</v>
      </c>
      <c r="G54">
        <f t="shared" si="8"/>
        <v>0.23710609999398002</v>
      </c>
      <c r="L54">
        <f t="shared" si="6"/>
        <v>0.23710609999398002</v>
      </c>
      <c r="O54">
        <f t="shared" si="9"/>
        <v>0.2201623855575392</v>
      </c>
      <c r="Q54" s="2">
        <f t="shared" si="10"/>
        <v>20141.949999999997</v>
      </c>
    </row>
    <row r="55" spans="1:17" ht="12.75">
      <c r="A55" s="68" t="s">
        <v>84</v>
      </c>
      <c r="B55" s="69" t="s">
        <v>37</v>
      </c>
      <c r="C55" s="68">
        <v>35161.375</v>
      </c>
      <c r="E55">
        <f t="shared" si="7"/>
        <v>839.4885314229741</v>
      </c>
      <c r="F55" s="70">
        <f t="shared" si="1"/>
        <v>839</v>
      </c>
      <c r="G55">
        <f t="shared" si="8"/>
        <v>0.22813669999595731</v>
      </c>
      <c r="L55">
        <f t="shared" si="6"/>
        <v>0.22813669999595731</v>
      </c>
      <c r="O55">
        <f t="shared" si="9"/>
        <v>0.22015193443711692</v>
      </c>
      <c r="Q55" s="2">
        <f t="shared" si="10"/>
        <v>20142.875</v>
      </c>
    </row>
    <row r="56" spans="1:17" ht="12.75">
      <c r="A56" s="68" t="s">
        <v>84</v>
      </c>
      <c r="B56" s="69" t="s">
        <v>29</v>
      </c>
      <c r="C56" s="68">
        <v>35163.482</v>
      </c>
      <c r="E56">
        <f t="shared" si="7"/>
        <v>844.0004565460105</v>
      </c>
      <c r="F56" s="70">
        <f t="shared" si="1"/>
        <v>843.5</v>
      </c>
      <c r="G56">
        <f t="shared" si="8"/>
        <v>0.2337055500029237</v>
      </c>
      <c r="L56">
        <f t="shared" si="6"/>
        <v>0.2337055500029237</v>
      </c>
      <c r="O56">
        <f t="shared" si="9"/>
        <v>0.22012841941616684</v>
      </c>
      <c r="Q56" s="2">
        <f t="shared" si="10"/>
        <v>20144.982000000004</v>
      </c>
    </row>
    <row r="57" spans="1:17" ht="12.75">
      <c r="A57" s="68" t="s">
        <v>84</v>
      </c>
      <c r="B57" s="69" t="s">
        <v>29</v>
      </c>
      <c r="C57" s="68">
        <v>35164.423</v>
      </c>
      <c r="E57">
        <f t="shared" si="7"/>
        <v>846.0155118572421</v>
      </c>
      <c r="F57" s="70">
        <f t="shared" si="1"/>
        <v>845.5</v>
      </c>
      <c r="G57">
        <f t="shared" si="8"/>
        <v>0.24073615000088466</v>
      </c>
      <c r="L57">
        <f t="shared" si="6"/>
        <v>0.24073615000088466</v>
      </c>
      <c r="O57">
        <f t="shared" si="9"/>
        <v>0.2201179682957446</v>
      </c>
      <c r="Q57" s="2">
        <f t="shared" si="10"/>
        <v>20145.923000000003</v>
      </c>
    </row>
    <row r="58" spans="1:17" ht="12.75">
      <c r="A58" s="68" t="s">
        <v>84</v>
      </c>
      <c r="B58" s="69" t="s">
        <v>29</v>
      </c>
      <c r="C58" s="68">
        <v>35165.359</v>
      </c>
      <c r="E58">
        <f t="shared" si="7"/>
        <v>848.0198601795624</v>
      </c>
      <c r="F58" s="70">
        <f t="shared" si="1"/>
        <v>847.5</v>
      </c>
      <c r="G58">
        <f t="shared" si="8"/>
        <v>0.242766749994189</v>
      </c>
      <c r="L58">
        <f t="shared" si="6"/>
        <v>0.242766749994189</v>
      </c>
      <c r="O58">
        <f t="shared" si="9"/>
        <v>0.22010751717532231</v>
      </c>
      <c r="Q58" s="2">
        <f t="shared" si="10"/>
        <v>20146.858999999997</v>
      </c>
    </row>
    <row r="59" spans="1:17" ht="12.75">
      <c r="A59" s="68" t="s">
        <v>84</v>
      </c>
      <c r="B59" s="69" t="s">
        <v>29</v>
      </c>
      <c r="C59" s="68">
        <v>35185.42</v>
      </c>
      <c r="E59">
        <f t="shared" si="7"/>
        <v>890.9784410495598</v>
      </c>
      <c r="F59" s="70">
        <f t="shared" si="1"/>
        <v>890.5</v>
      </c>
      <c r="G59">
        <f t="shared" si="8"/>
        <v>0.22342464999383083</v>
      </c>
      <c r="L59">
        <f t="shared" si="6"/>
        <v>0.22342464999383083</v>
      </c>
      <c r="O59">
        <f t="shared" si="9"/>
        <v>0.21988281808624374</v>
      </c>
      <c r="Q59" s="2">
        <f t="shared" si="10"/>
        <v>20166.92</v>
      </c>
    </row>
    <row r="60" spans="1:17" ht="12.75">
      <c r="A60" s="68" t="s">
        <v>84</v>
      </c>
      <c r="B60" s="69" t="s">
        <v>29</v>
      </c>
      <c r="C60" s="68">
        <v>35186.36</v>
      </c>
      <c r="E60">
        <f t="shared" si="7"/>
        <v>892.9913549630186</v>
      </c>
      <c r="F60" s="70">
        <f t="shared" si="1"/>
        <v>892.5</v>
      </c>
      <c r="G60">
        <f t="shared" si="8"/>
        <v>0.22945524999522604</v>
      </c>
      <c r="L60">
        <f t="shared" si="6"/>
        <v>0.22945524999522604</v>
      </c>
      <c r="O60">
        <f t="shared" si="9"/>
        <v>0.21987236696582146</v>
      </c>
      <c r="Q60" s="2">
        <f t="shared" si="10"/>
        <v>20167.86</v>
      </c>
    </row>
    <row r="61" spans="1:17" ht="12.75">
      <c r="A61" s="68" t="s">
        <v>84</v>
      </c>
      <c r="B61" s="69" t="s">
        <v>29</v>
      </c>
      <c r="C61" s="68">
        <v>35460.47</v>
      </c>
      <c r="E61">
        <f t="shared" si="7"/>
        <v>1479.969900512799</v>
      </c>
      <c r="F61" s="70">
        <f t="shared" si="1"/>
        <v>1479.5</v>
      </c>
      <c r="G61">
        <f t="shared" si="8"/>
        <v>0.21943635000206996</v>
      </c>
      <c r="L61">
        <f t="shared" si="6"/>
        <v>0.21943635000206996</v>
      </c>
      <c r="O61">
        <f t="shared" si="9"/>
        <v>0.2168049631218881</v>
      </c>
      <c r="Q61" s="2">
        <f t="shared" si="10"/>
        <v>20441.97</v>
      </c>
    </row>
    <row r="62" spans="1:17" ht="12.75">
      <c r="A62" s="68" t="s">
        <v>84</v>
      </c>
      <c r="B62" s="69" t="s">
        <v>37</v>
      </c>
      <c r="C62" s="68">
        <v>35486.417</v>
      </c>
      <c r="E62">
        <f t="shared" si="7"/>
        <v>1535.5327487174623</v>
      </c>
      <c r="F62" s="70">
        <f t="shared" si="1"/>
        <v>1535</v>
      </c>
      <c r="G62">
        <f t="shared" si="8"/>
        <v>0.24878549999993993</v>
      </c>
      <c r="L62">
        <f t="shared" si="6"/>
        <v>0.24878549999993993</v>
      </c>
      <c r="O62">
        <f t="shared" si="9"/>
        <v>0.2165149445301704</v>
      </c>
      <c r="Q62" s="2">
        <f t="shared" si="10"/>
        <v>20467.917</v>
      </c>
    </row>
    <row r="63" spans="1:17" ht="12.75">
      <c r="A63" s="68" t="s">
        <v>84</v>
      </c>
      <c r="B63" s="69" t="s">
        <v>29</v>
      </c>
      <c r="C63" s="68">
        <v>36253.45</v>
      </c>
      <c r="E63">
        <f t="shared" si="7"/>
        <v>3178.055512311207</v>
      </c>
      <c r="F63" s="70">
        <f t="shared" si="1"/>
        <v>3177.5</v>
      </c>
      <c r="G63">
        <f t="shared" si="8"/>
        <v>0.2594157499988796</v>
      </c>
      <c r="L63">
        <f t="shared" si="6"/>
        <v>0.2594157499988796</v>
      </c>
      <c r="O63">
        <f t="shared" si="9"/>
        <v>0.2079319618833892</v>
      </c>
      <c r="Q63" s="2">
        <f t="shared" si="10"/>
        <v>21234.949999999997</v>
      </c>
    </row>
    <row r="64" spans="1:17" ht="12.75">
      <c r="A64" s="68" t="s">
        <v>84</v>
      </c>
      <c r="B64" s="69" t="s">
        <v>37</v>
      </c>
      <c r="C64" s="68">
        <v>36597.363</v>
      </c>
      <c r="E64">
        <f t="shared" si="7"/>
        <v>3914.5100471171663</v>
      </c>
      <c r="F64" s="70">
        <f t="shared" si="1"/>
        <v>3914</v>
      </c>
      <c r="G64">
        <f t="shared" si="8"/>
        <v>0.23818419999588514</v>
      </c>
      <c r="L64">
        <f t="shared" si="6"/>
        <v>0.23818419999588514</v>
      </c>
      <c r="O64">
        <f t="shared" si="9"/>
        <v>0.2040833367878919</v>
      </c>
      <c r="Q64" s="2">
        <f t="shared" si="10"/>
        <v>21578.862999999998</v>
      </c>
    </row>
    <row r="65" spans="1:17" ht="12.75">
      <c r="A65" s="68" t="s">
        <v>84</v>
      </c>
      <c r="B65" s="69" t="s">
        <v>29</v>
      </c>
      <c r="C65" s="68">
        <v>36983.315</v>
      </c>
      <c r="E65">
        <f t="shared" si="7"/>
        <v>4740.986803207901</v>
      </c>
      <c r="F65" s="70">
        <f t="shared" si="1"/>
        <v>4740.5</v>
      </c>
      <c r="G65">
        <f t="shared" si="8"/>
        <v>0.22732964999886462</v>
      </c>
      <c r="L65">
        <f t="shared" si="6"/>
        <v>0.22732964999886462</v>
      </c>
      <c r="O65">
        <f t="shared" si="9"/>
        <v>0.19976441127339287</v>
      </c>
      <c r="Q65" s="2">
        <f t="shared" si="10"/>
        <v>21964.815000000002</v>
      </c>
    </row>
    <row r="66" spans="1:17" ht="12.75">
      <c r="A66" s="68" t="s">
        <v>199</v>
      </c>
      <c r="B66" s="69" t="s">
        <v>37</v>
      </c>
      <c r="C66" s="68">
        <v>47886.611</v>
      </c>
      <c r="E66">
        <f t="shared" si="7"/>
        <v>28089.28065523345</v>
      </c>
      <c r="F66" s="70">
        <f>ROUND(2*E66,0)/2-0.5</f>
        <v>28089</v>
      </c>
      <c r="G66">
        <f t="shared" si="8"/>
        <v>0.13106169999809936</v>
      </c>
      <c r="L66">
        <f t="shared" si="6"/>
        <v>0.13106169999809936</v>
      </c>
      <c r="O66">
        <f t="shared" si="9"/>
        <v>0.07775541868382185</v>
      </c>
      <c r="Q66" s="2">
        <f t="shared" si="10"/>
        <v>32868.111</v>
      </c>
    </row>
    <row r="67" spans="1:17" ht="12.75">
      <c r="A67" s="68" t="s">
        <v>206</v>
      </c>
      <c r="B67" s="69" t="s">
        <v>29</v>
      </c>
      <c r="C67" s="68">
        <v>49310.6544</v>
      </c>
      <c r="E67">
        <f t="shared" si="7"/>
        <v>31138.724031001442</v>
      </c>
      <c r="F67">
        <f aca="true" t="shared" si="11" ref="F67:F112">ROUND(2*E67,0)/2</f>
        <v>31138.5</v>
      </c>
      <c r="G67">
        <f t="shared" si="8"/>
        <v>0.1046190499982913</v>
      </c>
      <c r="L67">
        <f t="shared" si="6"/>
        <v>0.1046190499982913</v>
      </c>
      <c r="O67">
        <f t="shared" si="9"/>
        <v>0.06182007281998064</v>
      </c>
      <c r="Q67" s="2">
        <f t="shared" si="10"/>
        <v>34292.1544</v>
      </c>
    </row>
    <row r="68" spans="1:17" ht="12.75">
      <c r="A68" s="68" t="s">
        <v>206</v>
      </c>
      <c r="B68" s="69" t="s">
        <v>37</v>
      </c>
      <c r="C68" s="68">
        <v>49315.5576</v>
      </c>
      <c r="E68">
        <f t="shared" si="7"/>
        <v>31149.22373259766</v>
      </c>
      <c r="F68">
        <f t="shared" si="11"/>
        <v>31149</v>
      </c>
      <c r="G68">
        <f t="shared" si="8"/>
        <v>0.10447969999950146</v>
      </c>
      <c r="L68">
        <f t="shared" si="6"/>
        <v>0.10447969999950146</v>
      </c>
      <c r="O68">
        <f t="shared" si="9"/>
        <v>0.06176520443776376</v>
      </c>
      <c r="Q68" s="2">
        <f t="shared" si="10"/>
        <v>34297.0576</v>
      </c>
    </row>
    <row r="69" spans="1:17" ht="12.75">
      <c r="A69" s="68" t="s">
        <v>206</v>
      </c>
      <c r="B69" s="69" t="s">
        <v>29</v>
      </c>
      <c r="C69" s="68">
        <v>49319.5222</v>
      </c>
      <c r="E69">
        <f t="shared" si="7"/>
        <v>31157.713518237317</v>
      </c>
      <c r="F69">
        <f t="shared" si="11"/>
        <v>31157.5</v>
      </c>
      <c r="G69">
        <f t="shared" si="8"/>
        <v>0.09970975000032922</v>
      </c>
      <c r="L69">
        <f t="shared" si="6"/>
        <v>0.09970975000032922</v>
      </c>
      <c r="O69">
        <f t="shared" si="9"/>
        <v>0.061720787175969155</v>
      </c>
      <c r="Q69" s="2">
        <f t="shared" si="10"/>
        <v>34301.0222</v>
      </c>
    </row>
    <row r="70" spans="1:17" ht="12.75">
      <c r="A70" s="68" t="s">
        <v>206</v>
      </c>
      <c r="B70" s="69" t="s">
        <v>29</v>
      </c>
      <c r="C70" s="68">
        <v>49399.3823</v>
      </c>
      <c r="E70">
        <f t="shared" si="7"/>
        <v>31328.725759109446</v>
      </c>
      <c r="F70">
        <f t="shared" si="11"/>
        <v>31328.5</v>
      </c>
      <c r="G70">
        <f t="shared" si="8"/>
        <v>0.10542604999500327</v>
      </c>
      <c r="L70">
        <f t="shared" si="6"/>
        <v>0.10542604999500327</v>
      </c>
      <c r="O70">
        <f t="shared" si="9"/>
        <v>0.060827216379865934</v>
      </c>
      <c r="Q70" s="2">
        <f t="shared" si="10"/>
        <v>34380.8823</v>
      </c>
    </row>
    <row r="71" spans="1:17" ht="12.75">
      <c r="A71" s="68" t="s">
        <v>206</v>
      </c>
      <c r="B71" s="69" t="s">
        <v>29</v>
      </c>
      <c r="C71" s="68">
        <v>49400.3153</v>
      </c>
      <c r="E71">
        <f t="shared" si="7"/>
        <v>31330.723683238448</v>
      </c>
      <c r="F71">
        <f t="shared" si="11"/>
        <v>31330.5</v>
      </c>
      <c r="G71">
        <f t="shared" si="8"/>
        <v>0.10445664999861037</v>
      </c>
      <c r="L71">
        <f t="shared" si="6"/>
        <v>0.10445664999861037</v>
      </c>
      <c r="O71">
        <f t="shared" si="9"/>
        <v>0.060816765259443656</v>
      </c>
      <c r="Q71" s="2">
        <f t="shared" si="10"/>
        <v>34381.8153</v>
      </c>
    </row>
    <row r="72" spans="1:17" ht="12.75">
      <c r="A72" s="15" t="s">
        <v>36</v>
      </c>
      <c r="B72" s="5" t="s">
        <v>29</v>
      </c>
      <c r="C72" s="11">
        <v>50043.5729</v>
      </c>
      <c r="D72" s="11"/>
      <c r="E72">
        <f t="shared" si="7"/>
        <v>32708.194080020177</v>
      </c>
      <c r="F72">
        <f t="shared" si="11"/>
        <v>32708</v>
      </c>
      <c r="G72">
        <f t="shared" si="8"/>
        <v>0.09063239999522921</v>
      </c>
      <c r="I72">
        <f aca="true" t="shared" si="12" ref="I72:I81">G72</f>
        <v>0.09063239999522921</v>
      </c>
      <c r="O72">
        <f t="shared" si="9"/>
        <v>0.05361855606861196</v>
      </c>
      <c r="Q72" s="2">
        <f t="shared" si="10"/>
        <v>35025.0729</v>
      </c>
    </row>
    <row r="73" spans="1:17" ht="12.75">
      <c r="A73" s="15" t="s">
        <v>36</v>
      </c>
      <c r="B73" s="12" t="s">
        <v>37</v>
      </c>
      <c r="C73" s="11">
        <v>50068.5549</v>
      </c>
      <c r="D73" s="11"/>
      <c r="E73">
        <f t="shared" si="7"/>
        <v>32761.690479366887</v>
      </c>
      <c r="F73">
        <f t="shared" si="11"/>
        <v>32761.5</v>
      </c>
      <c r="G73">
        <f t="shared" si="8"/>
        <v>0.08895094999752473</v>
      </c>
      <c r="I73">
        <f t="shared" si="12"/>
        <v>0.08895094999752473</v>
      </c>
      <c r="O73">
        <f t="shared" si="9"/>
        <v>0.053338988597316506</v>
      </c>
      <c r="Q73" s="2">
        <f t="shared" si="10"/>
        <v>35050.0549</v>
      </c>
    </row>
    <row r="74" spans="1:17" ht="12.75">
      <c r="A74" s="15" t="s">
        <v>36</v>
      </c>
      <c r="B74" s="5" t="s">
        <v>29</v>
      </c>
      <c r="C74" s="11">
        <v>50079.5289</v>
      </c>
      <c r="D74" s="11"/>
      <c r="E74">
        <f t="shared" si="7"/>
        <v>32785.190178607554</v>
      </c>
      <c r="F74">
        <f t="shared" si="11"/>
        <v>32785</v>
      </c>
      <c r="G74">
        <f t="shared" si="8"/>
        <v>0.0888104999976349</v>
      </c>
      <c r="I74">
        <f t="shared" si="12"/>
        <v>0.0888104999976349</v>
      </c>
      <c r="O74">
        <f t="shared" si="9"/>
        <v>0.05321618793235494</v>
      </c>
      <c r="Q74" s="2">
        <f t="shared" si="10"/>
        <v>35061.0289</v>
      </c>
    </row>
    <row r="75" spans="1:17" ht="12.75">
      <c r="A75" s="14" t="s">
        <v>32</v>
      </c>
      <c r="B75" s="5" t="s">
        <v>29</v>
      </c>
      <c r="C75" s="32">
        <v>50439.566</v>
      </c>
      <c r="D75" s="32">
        <v>0.0011</v>
      </c>
      <c r="E75">
        <f t="shared" si="7"/>
        <v>33556.172825362366</v>
      </c>
      <c r="F75">
        <f t="shared" si="11"/>
        <v>33556</v>
      </c>
      <c r="G75">
        <f t="shared" si="8"/>
        <v>0.08070679999946151</v>
      </c>
      <c r="I75">
        <f t="shared" si="12"/>
        <v>0.08070679999946151</v>
      </c>
      <c r="O75">
        <f t="shared" si="9"/>
        <v>0.04918728100957365</v>
      </c>
      <c r="Q75" s="2">
        <f t="shared" si="10"/>
        <v>35421.066</v>
      </c>
    </row>
    <row r="76" spans="1:17" ht="12.75">
      <c r="A76" s="14" t="s">
        <v>32</v>
      </c>
      <c r="B76" s="5" t="s">
        <v>29</v>
      </c>
      <c r="C76" s="32">
        <v>50462.4492</v>
      </c>
      <c r="D76" s="32">
        <v>0.0015</v>
      </c>
      <c r="E76">
        <f t="shared" si="7"/>
        <v>33605.174859047846</v>
      </c>
      <c r="F76">
        <f t="shared" si="11"/>
        <v>33605</v>
      </c>
      <c r="G76">
        <f t="shared" si="8"/>
        <v>0.081656499998644</v>
      </c>
      <c r="I76">
        <f t="shared" si="12"/>
        <v>0.081656499998644</v>
      </c>
      <c r="O76">
        <f t="shared" si="9"/>
        <v>0.04893122855922827</v>
      </c>
      <c r="Q76" s="2">
        <f t="shared" si="10"/>
        <v>35443.9492</v>
      </c>
    </row>
    <row r="77" spans="1:17" ht="12.75">
      <c r="A77" s="16" t="s">
        <v>31</v>
      </c>
      <c r="B77" s="12"/>
      <c r="C77" s="33">
        <v>50749.6404</v>
      </c>
      <c r="D77" s="33">
        <v>0.0011</v>
      </c>
      <c r="E77">
        <f t="shared" si="7"/>
        <v>34220.16545724088</v>
      </c>
      <c r="F77">
        <f t="shared" si="11"/>
        <v>34220</v>
      </c>
      <c r="G77">
        <f t="shared" si="8"/>
        <v>0.07726599999296013</v>
      </c>
      <c r="I77">
        <f t="shared" si="12"/>
        <v>0.07726599999296013</v>
      </c>
      <c r="O77">
        <f t="shared" si="9"/>
        <v>0.04571750902938326</v>
      </c>
      <c r="Q77" s="2">
        <f t="shared" si="10"/>
        <v>35731.1404</v>
      </c>
    </row>
    <row r="78" spans="1:17" ht="12.75">
      <c r="A78" s="14" t="s">
        <v>28</v>
      </c>
      <c r="B78" s="5" t="s">
        <v>29</v>
      </c>
      <c r="C78" s="32">
        <v>51535.5646</v>
      </c>
      <c r="D78" s="32">
        <v>0.0092</v>
      </c>
      <c r="E78">
        <f t="shared" si="7"/>
        <v>35903.14179458127</v>
      </c>
      <c r="F78">
        <f t="shared" si="11"/>
        <v>35903</v>
      </c>
      <c r="G78">
        <f t="shared" si="8"/>
        <v>0.06621589999849675</v>
      </c>
      <c r="I78">
        <f t="shared" si="12"/>
        <v>0.06621589999849675</v>
      </c>
      <c r="O78">
        <f t="shared" si="9"/>
        <v>0.036922891194051316</v>
      </c>
      <c r="Q78" s="2">
        <f t="shared" si="10"/>
        <v>36517.0646</v>
      </c>
    </row>
    <row r="79" spans="1:17" ht="12.75">
      <c r="A79" s="14" t="s">
        <v>30</v>
      </c>
      <c r="B79" s="5" t="s">
        <v>29</v>
      </c>
      <c r="C79" s="32">
        <v>51569.4149</v>
      </c>
      <c r="D79" s="32">
        <v>0.0052</v>
      </c>
      <c r="E79">
        <f t="shared" si="7"/>
        <v>35975.62875186275</v>
      </c>
      <c r="F79">
        <f t="shared" si="11"/>
        <v>35975.5</v>
      </c>
      <c r="G79">
        <f t="shared" si="8"/>
        <v>0.06012515000475105</v>
      </c>
      <c r="I79">
        <f t="shared" si="12"/>
        <v>0.06012515000475105</v>
      </c>
      <c r="O79">
        <f t="shared" si="9"/>
        <v>0.03654403807874437</v>
      </c>
      <c r="Q79" s="2">
        <f t="shared" si="10"/>
        <v>36550.9149</v>
      </c>
    </row>
    <row r="80" spans="1:17" ht="12.75">
      <c r="A80" s="16" t="s">
        <v>38</v>
      </c>
      <c r="B80" s="12"/>
      <c r="C80" s="13">
        <v>51927.3528</v>
      </c>
      <c r="D80" s="13">
        <v>0.0003</v>
      </c>
      <c r="E80">
        <f t="shared" si="7"/>
        <v>36742.11617639721</v>
      </c>
      <c r="F80">
        <f t="shared" si="11"/>
        <v>36742</v>
      </c>
      <c r="G80">
        <f t="shared" si="8"/>
        <v>0.05425259999901755</v>
      </c>
      <c r="I80">
        <f t="shared" si="12"/>
        <v>0.05425259999901755</v>
      </c>
      <c r="O80">
        <f t="shared" si="9"/>
        <v>0.032538646176913155</v>
      </c>
      <c r="Q80" s="2">
        <f t="shared" si="10"/>
        <v>36908.8528</v>
      </c>
    </row>
    <row r="81" spans="1:17" ht="12.75">
      <c r="A81" s="15" t="s">
        <v>39</v>
      </c>
      <c r="B81" s="12" t="s">
        <v>40</v>
      </c>
      <c r="C81" s="11">
        <v>52672.4166</v>
      </c>
      <c r="D81" s="37">
        <v>0.0084</v>
      </c>
      <c r="E81">
        <f t="shared" si="7"/>
        <v>38337.59414387665</v>
      </c>
      <c r="F81">
        <f t="shared" si="11"/>
        <v>38337.5</v>
      </c>
      <c r="G81">
        <f t="shared" si="8"/>
        <v>0.04396374999487307</v>
      </c>
      <c r="I81">
        <f t="shared" si="12"/>
        <v>0.04396374999487307</v>
      </c>
      <c r="O81">
        <f t="shared" si="9"/>
        <v>0.024201264860055083</v>
      </c>
      <c r="Q81" s="2">
        <f t="shared" si="10"/>
        <v>37653.9166</v>
      </c>
    </row>
    <row r="82" spans="1:17" ht="12.75">
      <c r="A82" s="17" t="s">
        <v>35</v>
      </c>
      <c r="C82" s="32">
        <v>52707.6689</v>
      </c>
      <c r="D82" s="32">
        <v>0.0002</v>
      </c>
      <c r="E82">
        <f t="shared" si="7"/>
        <v>38413.08334084606</v>
      </c>
      <c r="F82">
        <f t="shared" si="11"/>
        <v>38413</v>
      </c>
      <c r="G82">
        <f t="shared" si="8"/>
        <v>0.03891889999067644</v>
      </c>
      <c r="J82">
        <f>G82</f>
        <v>0.03891889999067644</v>
      </c>
      <c r="O82">
        <f t="shared" si="9"/>
        <v>0.023806735064114765</v>
      </c>
      <c r="Q82" s="2">
        <f t="shared" si="10"/>
        <v>37689.1689</v>
      </c>
    </row>
    <row r="83" spans="1:17" ht="12.75">
      <c r="A83" s="36" t="s">
        <v>49</v>
      </c>
      <c r="B83" s="34"/>
      <c r="C83" s="32">
        <v>54096.4545</v>
      </c>
      <c r="D83" s="35">
        <v>0.0003</v>
      </c>
      <c r="E83">
        <f t="shared" si="7"/>
        <v>41387.02574195685</v>
      </c>
      <c r="F83">
        <f t="shared" si="11"/>
        <v>41387</v>
      </c>
      <c r="G83">
        <f t="shared" si="8"/>
        <v>0.012021099995763507</v>
      </c>
      <c r="I83">
        <f aca="true" t="shared" si="13" ref="I83:I91">G83</f>
        <v>0.012021099995763507</v>
      </c>
      <c r="O83">
        <f t="shared" si="9"/>
        <v>0.008265918996213872</v>
      </c>
      <c r="Q83" s="2">
        <f t="shared" si="10"/>
        <v>39077.9545</v>
      </c>
    </row>
    <row r="84" spans="1:17" ht="12.75">
      <c r="A84" s="42" t="s">
        <v>52</v>
      </c>
      <c r="B84" s="43" t="s">
        <v>37</v>
      </c>
      <c r="C84" s="42">
        <v>54115.3677</v>
      </c>
      <c r="D84" s="42">
        <v>0.0003</v>
      </c>
      <c r="E84">
        <f t="shared" si="7"/>
        <v>41427.526426454664</v>
      </c>
      <c r="F84">
        <f t="shared" si="11"/>
        <v>41427.5</v>
      </c>
      <c r="G84">
        <f t="shared" si="8"/>
        <v>0.012340750006842427</v>
      </c>
      <c r="I84">
        <f t="shared" si="13"/>
        <v>0.012340750006842427</v>
      </c>
      <c r="O84">
        <f t="shared" si="9"/>
        <v>0.008054283807663098</v>
      </c>
      <c r="Q84" s="2">
        <f t="shared" si="10"/>
        <v>39096.8677</v>
      </c>
    </row>
    <row r="85" spans="1:17" ht="12.75">
      <c r="A85" s="42" t="s">
        <v>51</v>
      </c>
      <c r="B85" s="43" t="s">
        <v>29</v>
      </c>
      <c r="C85" s="42">
        <v>54812.793</v>
      </c>
      <c r="D85" s="42">
        <v>0.002</v>
      </c>
      <c r="E85">
        <f aca="true" t="shared" si="14" ref="E85:E112">+(C85-C$7)/C$8</f>
        <v>42920.99141577871</v>
      </c>
      <c r="F85">
        <f t="shared" si="11"/>
        <v>42921</v>
      </c>
      <c r="G85">
        <f aca="true" t="shared" si="15" ref="G85:G116">+C85-(C$7+F85*C$8)</f>
        <v>-0.004008700001577381</v>
      </c>
      <c r="I85">
        <f t="shared" si="13"/>
        <v>-0.004008700001577381</v>
      </c>
      <c r="O85">
        <f aca="true" t="shared" si="16" ref="O85:O112">+C$11+C$12*F85</f>
        <v>0.0002499096323403116</v>
      </c>
      <c r="Q85" s="2">
        <f aca="true" t="shared" si="17" ref="Q85:Q112">+C85-15018.5</f>
        <v>39794.293</v>
      </c>
    </row>
    <row r="86" spans="1:17" ht="12.75">
      <c r="A86" s="16" t="s">
        <v>56</v>
      </c>
      <c r="B86" s="44" t="s">
        <v>29</v>
      </c>
      <c r="C86" s="16">
        <v>54847.3512</v>
      </c>
      <c r="D86" s="16">
        <v>0.0012</v>
      </c>
      <c r="E86">
        <f t="shared" si="14"/>
        <v>42994.994268548835</v>
      </c>
      <c r="F86">
        <f t="shared" si="11"/>
        <v>42995</v>
      </c>
      <c r="G86">
        <f t="shared" si="15"/>
        <v>-0.0026765000002342276</v>
      </c>
      <c r="I86">
        <f t="shared" si="13"/>
        <v>-0.0026765000002342276</v>
      </c>
      <c r="O86">
        <f t="shared" si="16"/>
        <v>-0.00013678182328333288</v>
      </c>
      <c r="Q86" s="2">
        <f t="shared" si="17"/>
        <v>39828.8512</v>
      </c>
    </row>
    <row r="87" spans="1:17" ht="12.75">
      <c r="A87" s="16" t="s">
        <v>56</v>
      </c>
      <c r="B87" s="44" t="s">
        <v>37</v>
      </c>
      <c r="C87" s="16">
        <v>54847.579</v>
      </c>
      <c r="D87" s="16">
        <v>0.0017</v>
      </c>
      <c r="E87">
        <f t="shared" si="14"/>
        <v>42995.48207896318</v>
      </c>
      <c r="F87">
        <f t="shared" si="11"/>
        <v>42995.5</v>
      </c>
      <c r="G87">
        <f t="shared" si="15"/>
        <v>-0.008368850001716055</v>
      </c>
      <c r="I87">
        <f t="shared" si="13"/>
        <v>-0.008368850001716055</v>
      </c>
      <c r="O87">
        <f t="shared" si="16"/>
        <v>-0.00013939460338888154</v>
      </c>
      <c r="Q87" s="2">
        <f t="shared" si="17"/>
        <v>39829.079</v>
      </c>
    </row>
    <row r="88" spans="1:17" ht="12.75">
      <c r="A88" s="16" t="s">
        <v>56</v>
      </c>
      <c r="B88" s="44" t="s">
        <v>29</v>
      </c>
      <c r="C88" s="16">
        <v>54862.2925</v>
      </c>
      <c r="D88" s="16">
        <v>0.0002</v>
      </c>
      <c r="E88">
        <f t="shared" si="14"/>
        <v>43026.989535203196</v>
      </c>
      <c r="F88">
        <f t="shared" si="11"/>
        <v>43027</v>
      </c>
      <c r="G88">
        <f t="shared" si="15"/>
        <v>-0.004886899994744454</v>
      </c>
      <c r="I88">
        <f t="shared" si="13"/>
        <v>-0.004886899994744454</v>
      </c>
      <c r="O88">
        <f t="shared" si="16"/>
        <v>-0.0003039997500394742</v>
      </c>
      <c r="Q88" s="2">
        <f t="shared" si="17"/>
        <v>39843.7925</v>
      </c>
    </row>
    <row r="89" spans="1:17" ht="12.75">
      <c r="A89" s="16" t="s">
        <v>56</v>
      </c>
      <c r="B89" s="44" t="s">
        <v>29</v>
      </c>
      <c r="C89" s="16">
        <v>54866.4956</v>
      </c>
      <c r="D89" s="16">
        <v>0.0007</v>
      </c>
      <c r="E89">
        <f t="shared" si="14"/>
        <v>43035.990044213446</v>
      </c>
      <c r="F89">
        <f t="shared" si="11"/>
        <v>43036</v>
      </c>
      <c r="G89">
        <f t="shared" si="15"/>
        <v>-0.004649200003768783</v>
      </c>
      <c r="I89">
        <f t="shared" si="13"/>
        <v>-0.004649200003768783</v>
      </c>
      <c r="O89">
        <f t="shared" si="16"/>
        <v>-0.00035102979193965544</v>
      </c>
      <c r="Q89" s="2">
        <f t="shared" si="17"/>
        <v>39847.9956</v>
      </c>
    </row>
    <row r="90" spans="1:17" ht="12.75">
      <c r="A90" s="16" t="s">
        <v>53</v>
      </c>
      <c r="B90" s="44" t="s">
        <v>29</v>
      </c>
      <c r="C90" s="16">
        <v>55273.6923</v>
      </c>
      <c r="D90" s="16">
        <v>0.0008</v>
      </c>
      <c r="E90">
        <f t="shared" si="14"/>
        <v>43907.960153726664</v>
      </c>
      <c r="F90">
        <f t="shared" si="11"/>
        <v>43908</v>
      </c>
      <c r="G90">
        <f t="shared" si="15"/>
        <v>-0.01860760000272421</v>
      </c>
      <c r="I90">
        <f t="shared" si="13"/>
        <v>-0.01860760000272421</v>
      </c>
      <c r="O90">
        <f t="shared" si="16"/>
        <v>-0.0049077182960451105</v>
      </c>
      <c r="Q90" s="2">
        <f t="shared" si="17"/>
        <v>40255.1923</v>
      </c>
    </row>
    <row r="91" spans="1:17" ht="12.75">
      <c r="A91" s="48" t="s">
        <v>62</v>
      </c>
      <c r="B91" s="48"/>
      <c r="C91" s="49">
        <v>55600.3437</v>
      </c>
      <c r="D91" s="49">
        <v>0.0016</v>
      </c>
      <c r="E91">
        <f t="shared" si="14"/>
        <v>44607.450736608705</v>
      </c>
      <c r="F91">
        <f t="shared" si="11"/>
        <v>44607.5</v>
      </c>
      <c r="G91">
        <f t="shared" si="15"/>
        <v>-0.02300525000464404</v>
      </c>
      <c r="I91">
        <f t="shared" si="13"/>
        <v>-0.02300525000464404</v>
      </c>
      <c r="O91">
        <f t="shared" si="16"/>
        <v>-0.008562997663730587</v>
      </c>
      <c r="Q91" s="2">
        <f t="shared" si="17"/>
        <v>40581.8437</v>
      </c>
    </row>
    <row r="92" spans="1:17" ht="12.75">
      <c r="A92" s="45" t="s">
        <v>58</v>
      </c>
      <c r="B92" s="46" t="s">
        <v>29</v>
      </c>
      <c r="C92" s="47">
        <v>55600.34437</v>
      </c>
      <c r="D92" s="47">
        <v>0.0005</v>
      </c>
      <c r="E92">
        <f t="shared" si="14"/>
        <v>44607.45217134523</v>
      </c>
      <c r="F92">
        <f t="shared" si="11"/>
        <v>44607.5</v>
      </c>
      <c r="G92">
        <f t="shared" si="15"/>
        <v>-0.02233525000337977</v>
      </c>
      <c r="K92">
        <f>G92</f>
        <v>-0.02233525000337977</v>
      </c>
      <c r="O92">
        <f t="shared" si="16"/>
        <v>-0.008562997663730587</v>
      </c>
      <c r="Q92" s="2">
        <f t="shared" si="17"/>
        <v>40581.84437</v>
      </c>
    </row>
    <row r="93" spans="1:17" ht="12.75">
      <c r="A93" s="45" t="s">
        <v>58</v>
      </c>
      <c r="B93" s="46" t="s">
        <v>29</v>
      </c>
      <c r="C93" s="47">
        <v>55600.34462</v>
      </c>
      <c r="D93" s="47">
        <v>0.0001</v>
      </c>
      <c r="E93">
        <f t="shared" si="14"/>
        <v>44607.452706694676</v>
      </c>
      <c r="F93">
        <f t="shared" si="11"/>
        <v>44607.5</v>
      </c>
      <c r="G93">
        <f t="shared" si="15"/>
        <v>-0.022085249998781364</v>
      </c>
      <c r="K93">
        <f>G93</f>
        <v>-0.022085249998781364</v>
      </c>
      <c r="O93">
        <f t="shared" si="16"/>
        <v>-0.008562997663730587</v>
      </c>
      <c r="Q93" s="2">
        <f t="shared" si="17"/>
        <v>40581.84462</v>
      </c>
    </row>
    <row r="94" spans="1:17" ht="12.75">
      <c r="A94" s="45" t="s">
        <v>58</v>
      </c>
      <c r="B94" s="46" t="s">
        <v>29</v>
      </c>
      <c r="C94" s="47">
        <v>55600.34483</v>
      </c>
      <c r="D94" s="47">
        <v>0.0007</v>
      </c>
      <c r="E94">
        <f t="shared" si="14"/>
        <v>44607.45315638821</v>
      </c>
      <c r="F94">
        <f t="shared" si="11"/>
        <v>44607.5</v>
      </c>
      <c r="G94">
        <f t="shared" si="15"/>
        <v>-0.021875250000448432</v>
      </c>
      <c r="K94">
        <f>G94</f>
        <v>-0.021875250000448432</v>
      </c>
      <c r="O94">
        <f t="shared" si="16"/>
        <v>-0.008562997663730587</v>
      </c>
      <c r="Q94" s="2">
        <f t="shared" si="17"/>
        <v>40581.84483</v>
      </c>
    </row>
    <row r="95" spans="1:17" ht="12.75">
      <c r="A95" s="45" t="s">
        <v>59</v>
      </c>
      <c r="B95" s="46" t="s">
        <v>29</v>
      </c>
      <c r="C95" s="47">
        <v>55861.6144</v>
      </c>
      <c r="D95" s="47">
        <v>0.0009</v>
      </c>
      <c r="E95">
        <f t="shared" si="14"/>
        <v>45166.93523363827</v>
      </c>
      <c r="F95">
        <f t="shared" si="11"/>
        <v>45167</v>
      </c>
      <c r="G95">
        <f t="shared" si="15"/>
        <v>-0.030244900000980124</v>
      </c>
      <c r="I95">
        <f>G95</f>
        <v>-0.030244900000980124</v>
      </c>
      <c r="O95">
        <f t="shared" si="16"/>
        <v>-0.011486698601857886</v>
      </c>
      <c r="Q95" s="2">
        <f t="shared" si="17"/>
        <v>40843.1144</v>
      </c>
    </row>
    <row r="96" spans="1:17" ht="12.75">
      <c r="A96" s="42" t="s">
        <v>57</v>
      </c>
      <c r="B96" s="43" t="s">
        <v>29</v>
      </c>
      <c r="C96" s="42">
        <v>55973.6913</v>
      </c>
      <c r="D96" s="42">
        <v>0.0005</v>
      </c>
      <c r="E96">
        <f t="shared" si="14"/>
        <v>45406.936458517805</v>
      </c>
      <c r="F96">
        <f t="shared" si="11"/>
        <v>45407</v>
      </c>
      <c r="G96">
        <f t="shared" si="15"/>
        <v>-0.029672900003788527</v>
      </c>
      <c r="I96">
        <f>G96</f>
        <v>-0.029672900003788527</v>
      </c>
      <c r="O96">
        <f t="shared" si="16"/>
        <v>-0.0127408330525291</v>
      </c>
      <c r="Q96" s="2">
        <f t="shared" si="17"/>
        <v>40955.1913</v>
      </c>
    </row>
    <row r="97" spans="1:17" ht="12.75">
      <c r="A97" s="45" t="s">
        <v>58</v>
      </c>
      <c r="B97" s="46" t="s">
        <v>37</v>
      </c>
      <c r="C97" s="47">
        <v>55993.30156</v>
      </c>
      <c r="D97" s="47">
        <v>0.0009</v>
      </c>
      <c r="E97">
        <f t="shared" si="14"/>
        <v>45448.92982575232</v>
      </c>
      <c r="F97">
        <f t="shared" si="11"/>
        <v>45449</v>
      </c>
      <c r="G97">
        <f t="shared" si="15"/>
        <v>-0.032770300000265706</v>
      </c>
      <c r="K97">
        <f aca="true" t="shared" si="18" ref="K97:K111">G97</f>
        <v>-0.032770300000265706</v>
      </c>
      <c r="O97">
        <f t="shared" si="16"/>
        <v>-0.012960306581396575</v>
      </c>
      <c r="Q97" s="2">
        <f t="shared" si="17"/>
        <v>40974.80156</v>
      </c>
    </row>
    <row r="98" spans="1:17" ht="12.75">
      <c r="A98" s="45" t="s">
        <v>58</v>
      </c>
      <c r="B98" s="46" t="s">
        <v>37</v>
      </c>
      <c r="C98" s="47">
        <v>55993.30387</v>
      </c>
      <c r="D98" s="47">
        <v>0.0006</v>
      </c>
      <c r="E98">
        <f t="shared" si="14"/>
        <v>45448.9347723812</v>
      </c>
      <c r="F98">
        <f t="shared" si="11"/>
        <v>45449</v>
      </c>
      <c r="G98">
        <f t="shared" si="15"/>
        <v>-0.030460299996775575</v>
      </c>
      <c r="K98">
        <f t="shared" si="18"/>
        <v>-0.030460299996775575</v>
      </c>
      <c r="O98">
        <f t="shared" si="16"/>
        <v>-0.012960306581396575</v>
      </c>
      <c r="Q98" s="2">
        <f t="shared" si="17"/>
        <v>40974.80387</v>
      </c>
    </row>
    <row r="99" spans="1:17" ht="12.75">
      <c r="A99" s="45" t="s">
        <v>58</v>
      </c>
      <c r="B99" s="46" t="s">
        <v>37</v>
      </c>
      <c r="C99" s="47">
        <v>55993.30406</v>
      </c>
      <c r="D99" s="47">
        <v>0.0009</v>
      </c>
      <c r="E99">
        <f t="shared" si="14"/>
        <v>45448.93517924677</v>
      </c>
      <c r="F99">
        <f t="shared" si="11"/>
        <v>45449</v>
      </c>
      <c r="G99">
        <f t="shared" si="15"/>
        <v>-0.0302702999979374</v>
      </c>
      <c r="K99">
        <f t="shared" si="18"/>
        <v>-0.0302702999979374</v>
      </c>
      <c r="O99">
        <f t="shared" si="16"/>
        <v>-0.012960306581396575</v>
      </c>
      <c r="Q99" s="2">
        <f t="shared" si="17"/>
        <v>40974.80406</v>
      </c>
    </row>
    <row r="100" spans="1:17" ht="12.75">
      <c r="A100" s="45" t="s">
        <v>58</v>
      </c>
      <c r="B100" s="46" t="s">
        <v>29</v>
      </c>
      <c r="C100" s="47">
        <v>56010.34397</v>
      </c>
      <c r="D100" s="47">
        <v>0.0007</v>
      </c>
      <c r="E100">
        <f t="shared" si="14"/>
        <v>45485.42440469677</v>
      </c>
      <c r="F100">
        <f t="shared" si="11"/>
        <v>45485.5</v>
      </c>
      <c r="G100">
        <f t="shared" si="15"/>
        <v>-0.03530185000272468</v>
      </c>
      <c r="K100">
        <f t="shared" si="18"/>
        <v>-0.03530185000272468</v>
      </c>
      <c r="O100">
        <f t="shared" si="16"/>
        <v>-0.01315103952910282</v>
      </c>
      <c r="Q100" s="2">
        <f t="shared" si="17"/>
        <v>40991.84397</v>
      </c>
    </row>
    <row r="101" spans="1:17" ht="12.75">
      <c r="A101" s="45" t="s">
        <v>58</v>
      </c>
      <c r="B101" s="46" t="s">
        <v>29</v>
      </c>
      <c r="C101" s="47">
        <v>56010.3447</v>
      </c>
      <c r="D101" s="47">
        <v>0.0003</v>
      </c>
      <c r="E101">
        <f t="shared" si="14"/>
        <v>45485.42596791715</v>
      </c>
      <c r="F101">
        <f t="shared" si="11"/>
        <v>45485.5</v>
      </c>
      <c r="G101">
        <f t="shared" si="15"/>
        <v>-0.034571850002976134</v>
      </c>
      <c r="K101">
        <f t="shared" si="18"/>
        <v>-0.034571850002976134</v>
      </c>
      <c r="O101">
        <f t="shared" si="16"/>
        <v>-0.01315103952910282</v>
      </c>
      <c r="Q101" s="2">
        <f t="shared" si="17"/>
        <v>40991.8447</v>
      </c>
    </row>
    <row r="102" spans="1:17" ht="12.75">
      <c r="A102" s="45" t="s">
        <v>58</v>
      </c>
      <c r="B102" s="46" t="s">
        <v>29</v>
      </c>
      <c r="C102" s="47">
        <v>56010.34576</v>
      </c>
      <c r="D102" s="47">
        <v>0.0003</v>
      </c>
      <c r="E102">
        <f t="shared" si="14"/>
        <v>45485.42823779879</v>
      </c>
      <c r="F102">
        <f t="shared" si="11"/>
        <v>45485.5</v>
      </c>
      <c r="G102">
        <f t="shared" si="15"/>
        <v>-0.033511850007926114</v>
      </c>
      <c r="K102">
        <f t="shared" si="18"/>
        <v>-0.033511850007926114</v>
      </c>
      <c r="O102">
        <f t="shared" si="16"/>
        <v>-0.01315103952910282</v>
      </c>
      <c r="Q102" s="2">
        <f t="shared" si="17"/>
        <v>40991.84576</v>
      </c>
    </row>
    <row r="103" spans="1:17" ht="12.75">
      <c r="A103" s="49" t="s">
        <v>64</v>
      </c>
      <c r="B103" s="52"/>
      <c r="C103" s="49">
        <v>56357.30812</v>
      </c>
      <c r="D103" s="49">
        <v>0.00028</v>
      </c>
      <c r="E103">
        <f t="shared" si="14"/>
        <v>46228.41266534</v>
      </c>
      <c r="F103">
        <f t="shared" si="11"/>
        <v>46228.5</v>
      </c>
      <c r="G103">
        <f t="shared" si="15"/>
        <v>-0.04078394999669399</v>
      </c>
      <c r="K103">
        <f t="shared" si="18"/>
        <v>-0.04078394999669399</v>
      </c>
      <c r="O103">
        <f t="shared" si="16"/>
        <v>-0.017033630765972474</v>
      </c>
      <c r="Q103" s="2">
        <f t="shared" si="17"/>
        <v>41338.80812</v>
      </c>
    </row>
    <row r="104" spans="1:17" ht="12.75">
      <c r="A104" s="49" t="s">
        <v>64</v>
      </c>
      <c r="B104" s="52"/>
      <c r="C104" s="49">
        <v>56357.30849</v>
      </c>
      <c r="D104" s="49">
        <v>0.00026</v>
      </c>
      <c r="E104">
        <f t="shared" si="14"/>
        <v>46228.41345765718</v>
      </c>
      <c r="F104">
        <f t="shared" si="11"/>
        <v>46228.5</v>
      </c>
      <c r="G104">
        <f t="shared" si="15"/>
        <v>-0.04041394999512704</v>
      </c>
      <c r="K104">
        <f t="shared" si="18"/>
        <v>-0.04041394999512704</v>
      </c>
      <c r="O104">
        <f t="shared" si="16"/>
        <v>-0.017033630765972474</v>
      </c>
      <c r="Q104" s="2">
        <f t="shared" si="17"/>
        <v>41338.80849</v>
      </c>
    </row>
    <row r="105" spans="1:17" ht="12.75">
      <c r="A105" s="45" t="s">
        <v>58</v>
      </c>
      <c r="B105" s="46" t="s">
        <v>29</v>
      </c>
      <c r="C105" s="47">
        <v>56357.30882</v>
      </c>
      <c r="D105" s="47">
        <v>0.0003</v>
      </c>
      <c r="E105">
        <f t="shared" si="14"/>
        <v>46228.41416431844</v>
      </c>
      <c r="F105">
        <f t="shared" si="11"/>
        <v>46228.5</v>
      </c>
      <c r="G105">
        <f t="shared" si="15"/>
        <v>-0.04008394999982556</v>
      </c>
      <c r="K105">
        <f t="shared" si="18"/>
        <v>-0.04008394999982556</v>
      </c>
      <c r="O105">
        <f t="shared" si="16"/>
        <v>-0.017033630765972474</v>
      </c>
      <c r="Q105" s="2">
        <f t="shared" si="17"/>
        <v>41338.80882</v>
      </c>
    </row>
    <row r="106" spans="1:17" ht="12.75">
      <c r="A106" s="49" t="s">
        <v>65</v>
      </c>
      <c r="B106" s="52" t="s">
        <v>29</v>
      </c>
      <c r="C106" s="53">
        <v>56711.27223</v>
      </c>
      <c r="D106" s="49">
        <v>0.0008</v>
      </c>
      <c r="E106">
        <f t="shared" si="14"/>
        <v>46986.39062478921</v>
      </c>
      <c r="F106">
        <f t="shared" si="11"/>
        <v>46986.5</v>
      </c>
      <c r="G106">
        <f t="shared" si="15"/>
        <v>-0.05107654999301303</v>
      </c>
      <c r="K106">
        <f t="shared" si="18"/>
        <v>-0.05107654999301303</v>
      </c>
      <c r="O106">
        <f t="shared" si="16"/>
        <v>-0.020994605406009087</v>
      </c>
      <c r="Q106" s="2">
        <f t="shared" si="17"/>
        <v>41692.77223</v>
      </c>
    </row>
    <row r="107" spans="1:17" ht="12.75">
      <c r="A107" s="49" t="s">
        <v>65</v>
      </c>
      <c r="B107" s="52" t="s">
        <v>29</v>
      </c>
      <c r="C107" s="53">
        <v>56711.27387</v>
      </c>
      <c r="D107" s="49">
        <v>0.0012</v>
      </c>
      <c r="E107">
        <f t="shared" si="14"/>
        <v>46986.394136681556</v>
      </c>
      <c r="F107">
        <f t="shared" si="11"/>
        <v>46986.5</v>
      </c>
      <c r="G107">
        <f t="shared" si="15"/>
        <v>-0.04943654999806313</v>
      </c>
      <c r="K107">
        <f t="shared" si="18"/>
        <v>-0.04943654999806313</v>
      </c>
      <c r="O107">
        <f t="shared" si="16"/>
        <v>-0.020994605406009087</v>
      </c>
      <c r="Q107" s="2">
        <f t="shared" si="17"/>
        <v>41692.77387</v>
      </c>
    </row>
    <row r="108" spans="1:17" ht="12.75">
      <c r="A108" s="49" t="s">
        <v>65</v>
      </c>
      <c r="B108" s="52" t="s">
        <v>29</v>
      </c>
      <c r="C108" s="53">
        <v>56711.27531</v>
      </c>
      <c r="D108" s="49">
        <v>0.0008</v>
      </c>
      <c r="E108">
        <f t="shared" si="14"/>
        <v>46986.39722029436</v>
      </c>
      <c r="F108">
        <f t="shared" si="11"/>
        <v>46986.5</v>
      </c>
      <c r="G108">
        <f t="shared" si="15"/>
        <v>-0.0479965499980608</v>
      </c>
      <c r="K108">
        <f t="shared" si="18"/>
        <v>-0.0479965499980608</v>
      </c>
      <c r="O108">
        <f t="shared" si="16"/>
        <v>-0.020994605406009087</v>
      </c>
      <c r="Q108" s="2">
        <f t="shared" si="17"/>
        <v>41692.77531</v>
      </c>
    </row>
    <row r="109" spans="1:17" ht="12.75">
      <c r="A109" s="49" t="s">
        <v>65</v>
      </c>
      <c r="B109" s="52" t="s">
        <v>37</v>
      </c>
      <c r="C109" s="53">
        <v>56713.37161</v>
      </c>
      <c r="D109" s="49">
        <v>0.0003</v>
      </c>
      <c r="E109">
        <f t="shared" si="14"/>
        <v>46990.886232461155</v>
      </c>
      <c r="F109">
        <f t="shared" si="11"/>
        <v>46991</v>
      </c>
      <c r="G109">
        <f t="shared" si="15"/>
        <v>-0.05312769999727607</v>
      </c>
      <c r="K109">
        <f t="shared" si="18"/>
        <v>-0.05312769999727607</v>
      </c>
      <c r="O109">
        <f t="shared" si="16"/>
        <v>-0.02101812042695919</v>
      </c>
      <c r="Q109" s="2">
        <f t="shared" si="17"/>
        <v>41694.87161</v>
      </c>
    </row>
    <row r="110" spans="1:17" ht="12.75">
      <c r="A110" s="49" t="s">
        <v>65</v>
      </c>
      <c r="B110" s="52" t="s">
        <v>37</v>
      </c>
      <c r="C110" s="53">
        <v>56713.37293</v>
      </c>
      <c r="D110" s="49">
        <v>0.0003</v>
      </c>
      <c r="E110">
        <f t="shared" si="14"/>
        <v>46990.889059106215</v>
      </c>
      <c r="F110">
        <f t="shared" si="11"/>
        <v>46991</v>
      </c>
      <c r="G110">
        <f t="shared" si="15"/>
        <v>-0.05180770000151824</v>
      </c>
      <c r="K110">
        <f t="shared" si="18"/>
        <v>-0.05180770000151824</v>
      </c>
      <c r="O110">
        <f t="shared" si="16"/>
        <v>-0.02101812042695919</v>
      </c>
      <c r="Q110" s="2">
        <f t="shared" si="17"/>
        <v>41694.87293</v>
      </c>
    </row>
    <row r="111" spans="1:17" ht="12.75">
      <c r="A111" s="49" t="s">
        <v>65</v>
      </c>
      <c r="B111" s="52" t="s">
        <v>37</v>
      </c>
      <c r="C111" s="53">
        <v>56713.37362</v>
      </c>
      <c r="D111" s="49">
        <v>0.0003</v>
      </c>
      <c r="E111">
        <f t="shared" si="14"/>
        <v>46990.89053667068</v>
      </c>
      <c r="F111">
        <f t="shared" si="11"/>
        <v>46991</v>
      </c>
      <c r="G111">
        <f t="shared" si="15"/>
        <v>-0.051117700000759214</v>
      </c>
      <c r="K111">
        <f t="shared" si="18"/>
        <v>-0.051117700000759214</v>
      </c>
      <c r="O111">
        <f t="shared" si="16"/>
        <v>-0.02101812042695919</v>
      </c>
      <c r="Q111" s="2">
        <f t="shared" si="17"/>
        <v>41694.87362</v>
      </c>
    </row>
    <row r="112" spans="1:17" ht="12.75">
      <c r="A112" s="50" t="s">
        <v>63</v>
      </c>
      <c r="B112" s="51" t="s">
        <v>29</v>
      </c>
      <c r="C112" s="50">
        <v>56713.3753</v>
      </c>
      <c r="D112" s="50">
        <v>0.0034</v>
      </c>
      <c r="E112">
        <f t="shared" si="14"/>
        <v>46990.89413421896</v>
      </c>
      <c r="F112">
        <f t="shared" si="11"/>
        <v>46991</v>
      </c>
      <c r="G112">
        <f t="shared" si="15"/>
        <v>-0.04943769999954384</v>
      </c>
      <c r="I112">
        <f>G112</f>
        <v>-0.04943769999954384</v>
      </c>
      <c r="O112">
        <f t="shared" si="16"/>
        <v>-0.02101812042695919</v>
      </c>
      <c r="Q112" s="2">
        <f t="shared" si="17"/>
        <v>41694.8753</v>
      </c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  <row r="207" ht="12.75">
      <c r="B207" s="5"/>
    </row>
    <row r="208" ht="12.75">
      <c r="B208" s="5"/>
    </row>
    <row r="209" ht="12.75">
      <c r="B209" s="5"/>
    </row>
    <row r="210" ht="12.75">
      <c r="B210" s="5"/>
    </row>
    <row r="211" ht="12.75">
      <c r="B211" s="5"/>
    </row>
    <row r="212" ht="12.75">
      <c r="B212" s="5"/>
    </row>
    <row r="213" ht="12.75">
      <c r="B213" s="5"/>
    </row>
    <row r="214" ht="12.75">
      <c r="B214" s="5"/>
    </row>
    <row r="215" ht="12.75">
      <c r="B215" s="5"/>
    </row>
    <row r="216" ht="12.75">
      <c r="B216" s="5"/>
    </row>
    <row r="217" ht="12.75">
      <c r="B217" s="5"/>
    </row>
    <row r="218" ht="12.75">
      <c r="B218" s="5"/>
    </row>
    <row r="219" ht="12.75">
      <c r="B219" s="5"/>
    </row>
    <row r="220" ht="12.75">
      <c r="B220" s="5"/>
    </row>
    <row r="221" ht="12.75">
      <c r="B221" s="5"/>
    </row>
    <row r="222" ht="12.75">
      <c r="B222" s="5"/>
    </row>
    <row r="223" ht="12.75">
      <c r="B223" s="5"/>
    </row>
    <row r="224" ht="12.75">
      <c r="B224" s="5"/>
    </row>
    <row r="225" ht="12.75">
      <c r="B225" s="5"/>
    </row>
    <row r="226" ht="12.75">
      <c r="B226" s="5"/>
    </row>
    <row r="227" ht="12.75">
      <c r="B227" s="5"/>
    </row>
    <row r="228" ht="12.75">
      <c r="B228" s="5"/>
    </row>
    <row r="229" ht="12.75">
      <c r="B229" s="5"/>
    </row>
    <row r="230" ht="12.75">
      <c r="B230" s="5"/>
    </row>
    <row r="231" ht="12.75">
      <c r="B231" s="5"/>
    </row>
    <row r="232" ht="12.75">
      <c r="B232" s="5"/>
    </row>
    <row r="233" ht="12.75">
      <c r="B233" s="5"/>
    </row>
    <row r="234" ht="12.75">
      <c r="B234" s="5"/>
    </row>
    <row r="235" ht="12.75">
      <c r="B235" s="5"/>
    </row>
    <row r="236" ht="12.75">
      <c r="B236" s="5"/>
    </row>
    <row r="237" ht="12.75">
      <c r="B237" s="5"/>
    </row>
    <row r="238" ht="12.75">
      <c r="B238" s="5"/>
    </row>
    <row r="239" ht="12.75">
      <c r="B239" s="5"/>
    </row>
    <row r="240" ht="12.75">
      <c r="B240" s="5"/>
    </row>
    <row r="241" ht="12.75">
      <c r="B241" s="5"/>
    </row>
    <row r="242" ht="12.75">
      <c r="B242" s="5"/>
    </row>
    <row r="243" ht="12.75">
      <c r="B243" s="5"/>
    </row>
    <row r="244" ht="12.75">
      <c r="B244" s="5"/>
    </row>
    <row r="245" ht="12.75">
      <c r="B245" s="5"/>
    </row>
    <row r="246" ht="12.75">
      <c r="B246" s="5"/>
    </row>
    <row r="247" ht="12.75">
      <c r="B247" s="5"/>
    </row>
    <row r="248" ht="12.75">
      <c r="B248" s="5"/>
    </row>
    <row r="249" ht="12.75">
      <c r="B249" s="5"/>
    </row>
    <row r="250" ht="12.75">
      <c r="B250" s="5"/>
    </row>
    <row r="251" ht="12.75">
      <c r="B251" s="5"/>
    </row>
    <row r="252" ht="12.75">
      <c r="B252" s="5"/>
    </row>
    <row r="253" ht="12.75">
      <c r="B253" s="5"/>
    </row>
    <row r="254" ht="12.75">
      <c r="B254" s="5"/>
    </row>
    <row r="255" ht="12.75">
      <c r="B255" s="5"/>
    </row>
    <row r="256" ht="12.75">
      <c r="B256" s="5"/>
    </row>
    <row r="257" ht="12.75">
      <c r="B257" s="5"/>
    </row>
    <row r="258" ht="12.75">
      <c r="B258" s="5"/>
    </row>
    <row r="259" ht="12.75">
      <c r="B259" s="5"/>
    </row>
    <row r="260" ht="12.75">
      <c r="B260" s="5"/>
    </row>
    <row r="261" ht="12.75">
      <c r="B261" s="5"/>
    </row>
    <row r="262" ht="12.75">
      <c r="B262" s="5"/>
    </row>
    <row r="263" ht="12.75">
      <c r="B263" s="5"/>
    </row>
    <row r="264" ht="12.75">
      <c r="B264" s="5"/>
    </row>
    <row r="265" ht="12.75">
      <c r="B265" s="5"/>
    </row>
    <row r="266" ht="12.75">
      <c r="B266" s="5"/>
    </row>
    <row r="267" ht="12.75">
      <c r="B267" s="5"/>
    </row>
    <row r="268" ht="12.75">
      <c r="B268" s="5"/>
    </row>
    <row r="269" ht="12.75">
      <c r="B269" s="5"/>
    </row>
    <row r="270" ht="12.75">
      <c r="B270" s="5"/>
    </row>
    <row r="271" ht="12.75">
      <c r="B271" s="5"/>
    </row>
    <row r="272" ht="12.75">
      <c r="B272" s="5"/>
    </row>
    <row r="273" ht="12.75">
      <c r="B273" s="5"/>
    </row>
    <row r="274" ht="12.75">
      <c r="B274" s="5"/>
    </row>
    <row r="275" ht="12.75">
      <c r="B275" s="5"/>
    </row>
    <row r="276" ht="12.75">
      <c r="B276" s="5"/>
    </row>
    <row r="277" ht="12.75">
      <c r="B277" s="5"/>
    </row>
    <row r="278" ht="12.75">
      <c r="B278" s="5"/>
    </row>
    <row r="279" ht="12.75">
      <c r="B279" s="5"/>
    </row>
    <row r="280" ht="12.75">
      <c r="B280" s="5"/>
    </row>
    <row r="281" ht="12.75">
      <c r="B281" s="5"/>
    </row>
    <row r="282" ht="12.75">
      <c r="B282" s="5"/>
    </row>
    <row r="283" ht="12.75">
      <c r="B283" s="5"/>
    </row>
    <row r="284" ht="12.75">
      <c r="B284" s="5"/>
    </row>
    <row r="285" ht="12.75">
      <c r="B285" s="5"/>
    </row>
    <row r="286" ht="12.75">
      <c r="B286" s="5"/>
    </row>
    <row r="287" ht="12.75">
      <c r="B287" s="5"/>
    </row>
    <row r="288" ht="12.75">
      <c r="B288" s="5"/>
    </row>
    <row r="289" ht="12.75">
      <c r="B289" s="5"/>
    </row>
    <row r="290" ht="12.75">
      <c r="B290" s="5"/>
    </row>
    <row r="291" ht="12.75">
      <c r="B291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39"/>
  <sheetViews>
    <sheetView zoomScalePageLayoutView="0" workbookViewId="0" topLeftCell="A55">
      <selection activeCell="A46" sqref="A46:C95"/>
    </sheetView>
  </sheetViews>
  <sheetFormatPr defaultColWidth="9.140625" defaultRowHeight="12.75"/>
  <cols>
    <col min="1" max="1" width="19.7109375" style="35" customWidth="1"/>
    <col min="2" max="2" width="4.421875" style="20" customWidth="1"/>
    <col min="3" max="3" width="12.7109375" style="35" customWidth="1"/>
    <col min="4" max="4" width="5.421875" style="20" customWidth="1"/>
    <col min="5" max="5" width="14.8515625" style="20" customWidth="1"/>
    <col min="6" max="6" width="9.140625" style="20" customWidth="1"/>
    <col min="7" max="7" width="12.00390625" style="20" customWidth="1"/>
    <col min="8" max="8" width="14.140625" style="35" customWidth="1"/>
    <col min="9" max="9" width="22.57421875" style="20" customWidth="1"/>
    <col min="10" max="10" width="25.140625" style="20" customWidth="1"/>
    <col min="11" max="11" width="15.7109375" style="20" customWidth="1"/>
    <col min="12" max="12" width="14.140625" style="20" customWidth="1"/>
    <col min="13" max="13" width="9.57421875" style="20" customWidth="1"/>
    <col min="14" max="14" width="14.140625" style="20" customWidth="1"/>
    <col min="15" max="15" width="23.421875" style="20" customWidth="1"/>
    <col min="16" max="16" width="16.57421875" style="20" customWidth="1"/>
    <col min="17" max="17" width="41.00390625" style="20" customWidth="1"/>
    <col min="18" max="16384" width="9.140625" style="20" customWidth="1"/>
  </cols>
  <sheetData>
    <row r="1" spans="1:10" ht="15.75">
      <c r="A1" s="54" t="s">
        <v>66</v>
      </c>
      <c r="I1" s="55" t="s">
        <v>67</v>
      </c>
      <c r="J1" s="56" t="s">
        <v>68</v>
      </c>
    </row>
    <row r="2" spans="9:10" ht="12.75">
      <c r="I2" s="57" t="s">
        <v>69</v>
      </c>
      <c r="J2" s="58" t="s">
        <v>70</v>
      </c>
    </row>
    <row r="3" spans="1:10" ht="12.75">
      <c r="A3" s="59" t="s">
        <v>71</v>
      </c>
      <c r="I3" s="57" t="s">
        <v>72</v>
      </c>
      <c r="J3" s="58" t="s">
        <v>73</v>
      </c>
    </row>
    <row r="4" spans="9:10" ht="12.75">
      <c r="I4" s="57" t="s">
        <v>74</v>
      </c>
      <c r="J4" s="58" t="s">
        <v>73</v>
      </c>
    </row>
    <row r="5" spans="9:10" ht="13.5" thickBot="1">
      <c r="I5" s="60" t="s">
        <v>75</v>
      </c>
      <c r="J5" s="61" t="s">
        <v>76</v>
      </c>
    </row>
    <row r="10" ht="13.5" thickBot="1"/>
    <row r="11" spans="1:16" ht="12.75" customHeight="1" thickBot="1">
      <c r="A11" s="35" t="str">
        <f aca="true" t="shared" si="0" ref="A11:A42">P11</f>
        <v>BAVM 91 </v>
      </c>
      <c r="B11" s="5" t="str">
        <f aca="true" t="shared" si="1" ref="B11:B42">IF(H11=INT(H11),"I","II")</f>
        <v>II</v>
      </c>
      <c r="C11" s="35">
        <f aca="true" t="shared" si="2" ref="C11:C42">1*G11</f>
        <v>50043.5729</v>
      </c>
      <c r="D11" s="20" t="str">
        <f aca="true" t="shared" si="3" ref="D11:D42">VLOOKUP(F11,I$1:J$5,2,FALSE)</f>
        <v>vis</v>
      </c>
      <c r="E11" s="62">
        <f>VLOOKUP(C11,A!C$21:E$971,3,FALSE)</f>
        <v>32708.194080020177</v>
      </c>
      <c r="F11" s="5" t="s">
        <v>75</v>
      </c>
      <c r="G11" s="20" t="str">
        <f aca="true" t="shared" si="4" ref="G11:G42">MID(I11,3,LEN(I11)-3)</f>
        <v>50043.5729</v>
      </c>
      <c r="H11" s="35">
        <f aca="true" t="shared" si="5" ref="H11:H42">1*K11</f>
        <v>32708.5</v>
      </c>
      <c r="I11" s="63" t="s">
        <v>218</v>
      </c>
      <c r="J11" s="64" t="s">
        <v>219</v>
      </c>
      <c r="K11" s="63">
        <v>32708.5</v>
      </c>
      <c r="L11" s="63" t="s">
        <v>220</v>
      </c>
      <c r="M11" s="64" t="s">
        <v>203</v>
      </c>
      <c r="N11" s="64" t="s">
        <v>204</v>
      </c>
      <c r="O11" s="65" t="s">
        <v>205</v>
      </c>
      <c r="P11" s="66" t="s">
        <v>221</v>
      </c>
    </row>
    <row r="12" spans="1:16" ht="12.75" customHeight="1" thickBot="1">
      <c r="A12" s="35" t="str">
        <f t="shared" si="0"/>
        <v>BAVM 91 </v>
      </c>
      <c r="B12" s="5" t="str">
        <f t="shared" si="1"/>
        <v>I</v>
      </c>
      <c r="C12" s="35">
        <f t="shared" si="2"/>
        <v>50068.5549</v>
      </c>
      <c r="D12" s="20" t="str">
        <f t="shared" si="3"/>
        <v>vis</v>
      </c>
      <c r="E12" s="62">
        <f>VLOOKUP(C12,A!C$21:E$971,3,FALSE)</f>
        <v>32761.690479366887</v>
      </c>
      <c r="F12" s="5" t="s">
        <v>75</v>
      </c>
      <c r="G12" s="20" t="str">
        <f t="shared" si="4"/>
        <v>50068.5549</v>
      </c>
      <c r="H12" s="35">
        <f t="shared" si="5"/>
        <v>32762</v>
      </c>
      <c r="I12" s="63" t="s">
        <v>222</v>
      </c>
      <c r="J12" s="64" t="s">
        <v>223</v>
      </c>
      <c r="K12" s="63">
        <v>32762</v>
      </c>
      <c r="L12" s="63" t="s">
        <v>224</v>
      </c>
      <c r="M12" s="64" t="s">
        <v>203</v>
      </c>
      <c r="N12" s="64" t="s">
        <v>204</v>
      </c>
      <c r="O12" s="65" t="s">
        <v>205</v>
      </c>
      <c r="P12" s="66" t="s">
        <v>221</v>
      </c>
    </row>
    <row r="13" spans="1:16" ht="12.75" customHeight="1" thickBot="1">
      <c r="A13" s="35" t="str">
        <f t="shared" si="0"/>
        <v>BAVM 91 </v>
      </c>
      <c r="B13" s="5" t="str">
        <f t="shared" si="1"/>
        <v>II</v>
      </c>
      <c r="C13" s="35">
        <f t="shared" si="2"/>
        <v>50079.5289</v>
      </c>
      <c r="D13" s="20" t="str">
        <f t="shared" si="3"/>
        <v>vis</v>
      </c>
      <c r="E13" s="62">
        <f>VLOOKUP(C13,A!C$21:E$971,3,FALSE)</f>
        <v>32785.190178607554</v>
      </c>
      <c r="F13" s="5" t="s">
        <v>75</v>
      </c>
      <c r="G13" s="20" t="str">
        <f t="shared" si="4"/>
        <v>50079.5289</v>
      </c>
      <c r="H13" s="35">
        <f t="shared" si="5"/>
        <v>32785.5</v>
      </c>
      <c r="I13" s="63" t="s">
        <v>225</v>
      </c>
      <c r="J13" s="64" t="s">
        <v>226</v>
      </c>
      <c r="K13" s="63">
        <v>32785.5</v>
      </c>
      <c r="L13" s="63" t="s">
        <v>227</v>
      </c>
      <c r="M13" s="64" t="s">
        <v>203</v>
      </c>
      <c r="N13" s="64" t="s">
        <v>204</v>
      </c>
      <c r="O13" s="65" t="s">
        <v>205</v>
      </c>
      <c r="P13" s="66" t="s">
        <v>221</v>
      </c>
    </row>
    <row r="14" spans="1:16" ht="12.75" customHeight="1" thickBot="1">
      <c r="A14" s="35" t="str">
        <f t="shared" si="0"/>
        <v>BAVM 102 </v>
      </c>
      <c r="B14" s="5" t="str">
        <f t="shared" si="1"/>
        <v>II</v>
      </c>
      <c r="C14" s="35">
        <f t="shared" si="2"/>
        <v>50439.566</v>
      </c>
      <c r="D14" s="20" t="str">
        <f t="shared" si="3"/>
        <v>vis</v>
      </c>
      <c r="E14" s="62">
        <f>VLOOKUP(C14,A!C$21:E$971,3,FALSE)</f>
        <v>33556.172825362366</v>
      </c>
      <c r="F14" s="5" t="s">
        <v>75</v>
      </c>
      <c r="G14" s="20" t="str">
        <f t="shared" si="4"/>
        <v>50439.5660</v>
      </c>
      <c r="H14" s="35">
        <f t="shared" si="5"/>
        <v>33556.5</v>
      </c>
      <c r="I14" s="63" t="s">
        <v>228</v>
      </c>
      <c r="J14" s="64" t="s">
        <v>229</v>
      </c>
      <c r="K14" s="63">
        <v>33556.5</v>
      </c>
      <c r="L14" s="63" t="s">
        <v>230</v>
      </c>
      <c r="M14" s="64" t="s">
        <v>203</v>
      </c>
      <c r="N14" s="64" t="s">
        <v>204</v>
      </c>
      <c r="O14" s="65" t="s">
        <v>205</v>
      </c>
      <c r="P14" s="66" t="s">
        <v>231</v>
      </c>
    </row>
    <row r="15" spans="1:16" ht="12.75" customHeight="1" thickBot="1">
      <c r="A15" s="35" t="str">
        <f t="shared" si="0"/>
        <v>BAVM 102 </v>
      </c>
      <c r="B15" s="5" t="str">
        <f t="shared" si="1"/>
        <v>II</v>
      </c>
      <c r="C15" s="35">
        <f t="shared" si="2"/>
        <v>50462.4492</v>
      </c>
      <c r="D15" s="20" t="str">
        <f t="shared" si="3"/>
        <v>vis</v>
      </c>
      <c r="E15" s="62">
        <f>VLOOKUP(C15,A!C$21:E$971,3,FALSE)</f>
        <v>33605.174859047846</v>
      </c>
      <c r="F15" s="5" t="s">
        <v>75</v>
      </c>
      <c r="G15" s="20" t="str">
        <f t="shared" si="4"/>
        <v>50462.4492</v>
      </c>
      <c r="H15" s="35">
        <f t="shared" si="5"/>
        <v>33605.5</v>
      </c>
      <c r="I15" s="63" t="s">
        <v>232</v>
      </c>
      <c r="J15" s="64" t="s">
        <v>233</v>
      </c>
      <c r="K15" s="63">
        <v>33605.5</v>
      </c>
      <c r="L15" s="63" t="s">
        <v>234</v>
      </c>
      <c r="M15" s="64" t="s">
        <v>203</v>
      </c>
      <c r="N15" s="64" t="s">
        <v>204</v>
      </c>
      <c r="O15" s="65" t="s">
        <v>205</v>
      </c>
      <c r="P15" s="66" t="s">
        <v>231</v>
      </c>
    </row>
    <row r="16" spans="1:16" ht="12.75" customHeight="1" thickBot="1">
      <c r="A16" s="35" t="str">
        <f t="shared" si="0"/>
        <v>BAVM 117 </v>
      </c>
      <c r="B16" s="5" t="str">
        <f t="shared" si="1"/>
        <v>II</v>
      </c>
      <c r="C16" s="35">
        <f t="shared" si="2"/>
        <v>50749.6404</v>
      </c>
      <c r="D16" s="20" t="str">
        <f t="shared" si="3"/>
        <v>vis</v>
      </c>
      <c r="E16" s="62">
        <f>VLOOKUP(C16,A!C$21:E$971,3,FALSE)</f>
        <v>34220.16545724088</v>
      </c>
      <c r="F16" s="5" t="s">
        <v>75</v>
      </c>
      <c r="G16" s="20" t="str">
        <f t="shared" si="4"/>
        <v>50749.6404</v>
      </c>
      <c r="H16" s="35">
        <f t="shared" si="5"/>
        <v>34220.5</v>
      </c>
      <c r="I16" s="63" t="s">
        <v>235</v>
      </c>
      <c r="J16" s="64" t="s">
        <v>236</v>
      </c>
      <c r="K16" s="63">
        <v>34220.5</v>
      </c>
      <c r="L16" s="63" t="s">
        <v>237</v>
      </c>
      <c r="M16" s="64" t="s">
        <v>203</v>
      </c>
      <c r="N16" s="64" t="s">
        <v>204</v>
      </c>
      <c r="O16" s="65" t="s">
        <v>205</v>
      </c>
      <c r="P16" s="66" t="s">
        <v>238</v>
      </c>
    </row>
    <row r="17" spans="1:16" ht="12.75" customHeight="1" thickBot="1">
      <c r="A17" s="35" t="str">
        <f t="shared" si="0"/>
        <v>IBVS 5263 </v>
      </c>
      <c r="B17" s="5" t="str">
        <f t="shared" si="1"/>
        <v>II</v>
      </c>
      <c r="C17" s="35">
        <f t="shared" si="2"/>
        <v>51535.5646</v>
      </c>
      <c r="D17" s="20" t="str">
        <f t="shared" si="3"/>
        <v>vis</v>
      </c>
      <c r="E17" s="62">
        <f>VLOOKUP(C17,A!C$21:E$971,3,FALSE)</f>
        <v>35903.14179458127</v>
      </c>
      <c r="F17" s="5" t="s">
        <v>75</v>
      </c>
      <c r="G17" s="20" t="str">
        <f t="shared" si="4"/>
        <v>51535.5646</v>
      </c>
      <c r="H17" s="35">
        <f t="shared" si="5"/>
        <v>35903.5</v>
      </c>
      <c r="I17" s="63" t="s">
        <v>239</v>
      </c>
      <c r="J17" s="64" t="s">
        <v>240</v>
      </c>
      <c r="K17" s="63">
        <v>35903.5</v>
      </c>
      <c r="L17" s="63" t="s">
        <v>241</v>
      </c>
      <c r="M17" s="64" t="s">
        <v>203</v>
      </c>
      <c r="N17" s="64" t="s">
        <v>242</v>
      </c>
      <c r="O17" s="65" t="s">
        <v>243</v>
      </c>
      <c r="P17" s="66" t="s">
        <v>244</v>
      </c>
    </row>
    <row r="18" spans="1:16" ht="12.75" customHeight="1" thickBot="1">
      <c r="A18" s="35" t="str">
        <f t="shared" si="0"/>
        <v>IBVS 5287 </v>
      </c>
      <c r="B18" s="5" t="str">
        <f t="shared" si="1"/>
        <v>I</v>
      </c>
      <c r="C18" s="35">
        <f t="shared" si="2"/>
        <v>51569.4149</v>
      </c>
      <c r="D18" s="20" t="str">
        <f t="shared" si="3"/>
        <v>vis</v>
      </c>
      <c r="E18" s="62">
        <f>VLOOKUP(C18,A!C$21:E$971,3,FALSE)</f>
        <v>35975.62875186275</v>
      </c>
      <c r="F18" s="5" t="s">
        <v>75</v>
      </c>
      <c r="G18" s="20" t="str">
        <f t="shared" si="4"/>
        <v>51569.4149</v>
      </c>
      <c r="H18" s="35">
        <f t="shared" si="5"/>
        <v>35976</v>
      </c>
      <c r="I18" s="63" t="s">
        <v>245</v>
      </c>
      <c r="J18" s="64" t="s">
        <v>246</v>
      </c>
      <c r="K18" s="63">
        <v>35976</v>
      </c>
      <c r="L18" s="63" t="s">
        <v>247</v>
      </c>
      <c r="M18" s="64" t="s">
        <v>203</v>
      </c>
      <c r="N18" s="64" t="s">
        <v>242</v>
      </c>
      <c r="O18" s="65" t="s">
        <v>243</v>
      </c>
      <c r="P18" s="66" t="s">
        <v>248</v>
      </c>
    </row>
    <row r="19" spans="1:16" ht="12.75" customHeight="1" thickBot="1">
      <c r="A19" s="35" t="str">
        <f t="shared" si="0"/>
        <v>BAVM 152 </v>
      </c>
      <c r="B19" s="5" t="str">
        <f t="shared" si="1"/>
        <v>II</v>
      </c>
      <c r="C19" s="35">
        <f t="shared" si="2"/>
        <v>51927.3528</v>
      </c>
      <c r="D19" s="20" t="str">
        <f t="shared" si="3"/>
        <v>vis</v>
      </c>
      <c r="E19" s="62">
        <f>VLOOKUP(C19,A!C$21:E$971,3,FALSE)</f>
        <v>36742.11617639721</v>
      </c>
      <c r="F19" s="5" t="s">
        <v>75</v>
      </c>
      <c r="G19" s="20" t="str">
        <f t="shared" si="4"/>
        <v>51927.3528</v>
      </c>
      <c r="H19" s="35">
        <f t="shared" si="5"/>
        <v>36742.5</v>
      </c>
      <c r="I19" s="63" t="s">
        <v>249</v>
      </c>
      <c r="J19" s="64" t="s">
        <v>250</v>
      </c>
      <c r="K19" s="63">
        <v>36742.5</v>
      </c>
      <c r="L19" s="63" t="s">
        <v>251</v>
      </c>
      <c r="M19" s="64" t="s">
        <v>203</v>
      </c>
      <c r="N19" s="64" t="s">
        <v>204</v>
      </c>
      <c r="O19" s="65" t="s">
        <v>252</v>
      </c>
      <c r="P19" s="66" t="s">
        <v>253</v>
      </c>
    </row>
    <row r="20" spans="1:16" ht="12.75" customHeight="1" thickBot="1">
      <c r="A20" s="35" t="str">
        <f t="shared" si="0"/>
        <v>IBVS 5583 </v>
      </c>
      <c r="B20" s="5" t="str">
        <f t="shared" si="1"/>
        <v>I</v>
      </c>
      <c r="C20" s="35">
        <f t="shared" si="2"/>
        <v>52672.4166</v>
      </c>
      <c r="D20" s="20" t="str">
        <f t="shared" si="3"/>
        <v>vis</v>
      </c>
      <c r="E20" s="62">
        <f>VLOOKUP(C20,A!C$21:E$971,3,FALSE)</f>
        <v>38337.59414387665</v>
      </c>
      <c r="F20" s="5" t="s">
        <v>75</v>
      </c>
      <c r="G20" s="20" t="str">
        <f t="shared" si="4"/>
        <v>52672.4166</v>
      </c>
      <c r="H20" s="35">
        <f t="shared" si="5"/>
        <v>38338</v>
      </c>
      <c r="I20" s="63" t="s">
        <v>254</v>
      </c>
      <c r="J20" s="64" t="s">
        <v>255</v>
      </c>
      <c r="K20" s="63">
        <v>38338</v>
      </c>
      <c r="L20" s="63" t="s">
        <v>256</v>
      </c>
      <c r="M20" s="64" t="s">
        <v>203</v>
      </c>
      <c r="N20" s="64" t="s">
        <v>242</v>
      </c>
      <c r="O20" s="65" t="s">
        <v>243</v>
      </c>
      <c r="P20" s="66" t="s">
        <v>257</v>
      </c>
    </row>
    <row r="21" spans="1:16" ht="12.75" customHeight="1" thickBot="1">
      <c r="A21" s="35" t="str">
        <f t="shared" si="0"/>
        <v>IBVS 5493 </v>
      </c>
      <c r="B21" s="5" t="str">
        <f t="shared" si="1"/>
        <v>II</v>
      </c>
      <c r="C21" s="35">
        <f t="shared" si="2"/>
        <v>52707.6689</v>
      </c>
      <c r="D21" s="20" t="str">
        <f t="shared" si="3"/>
        <v>vis</v>
      </c>
      <c r="E21" s="62">
        <f>VLOOKUP(C21,A!C$21:E$971,3,FALSE)</f>
        <v>38413.08334084606</v>
      </c>
      <c r="F21" s="5" t="s">
        <v>75</v>
      </c>
      <c r="G21" s="20" t="str">
        <f t="shared" si="4"/>
        <v>52707.6689</v>
      </c>
      <c r="H21" s="35">
        <f t="shared" si="5"/>
        <v>38413.5</v>
      </c>
      <c r="I21" s="63" t="s">
        <v>258</v>
      </c>
      <c r="J21" s="64" t="s">
        <v>259</v>
      </c>
      <c r="K21" s="63">
        <v>38413.5</v>
      </c>
      <c r="L21" s="63" t="s">
        <v>260</v>
      </c>
      <c r="M21" s="64" t="s">
        <v>203</v>
      </c>
      <c r="N21" s="64" t="s">
        <v>242</v>
      </c>
      <c r="O21" s="65" t="s">
        <v>261</v>
      </c>
      <c r="P21" s="66" t="s">
        <v>262</v>
      </c>
    </row>
    <row r="22" spans="1:16" ht="12.75" customHeight="1" thickBot="1">
      <c r="A22" s="35" t="str">
        <f t="shared" si="0"/>
        <v>BAVM 186 </v>
      </c>
      <c r="B22" s="5" t="str">
        <f t="shared" si="1"/>
        <v>II</v>
      </c>
      <c r="C22" s="35">
        <f t="shared" si="2"/>
        <v>54096.4545</v>
      </c>
      <c r="D22" s="20" t="str">
        <f t="shared" si="3"/>
        <v>vis</v>
      </c>
      <c r="E22" s="62">
        <f>VLOOKUP(C22,A!C$21:E$971,3,FALSE)</f>
        <v>41387.02574195685</v>
      </c>
      <c r="F22" s="5" t="s">
        <v>75</v>
      </c>
      <c r="G22" s="20" t="str">
        <f t="shared" si="4"/>
        <v>54096.4545</v>
      </c>
      <c r="H22" s="35">
        <f t="shared" si="5"/>
        <v>41387.5</v>
      </c>
      <c r="I22" s="63" t="s">
        <v>263</v>
      </c>
      <c r="J22" s="64" t="s">
        <v>264</v>
      </c>
      <c r="K22" s="63">
        <v>41387.5</v>
      </c>
      <c r="L22" s="63" t="s">
        <v>265</v>
      </c>
      <c r="M22" s="64" t="s">
        <v>266</v>
      </c>
      <c r="N22" s="64" t="s">
        <v>267</v>
      </c>
      <c r="O22" s="65" t="s">
        <v>268</v>
      </c>
      <c r="P22" s="66" t="s">
        <v>269</v>
      </c>
    </row>
    <row r="23" spans="1:16" ht="12.75" customHeight="1" thickBot="1">
      <c r="A23" s="35" t="str">
        <f t="shared" si="0"/>
        <v>BAVM 201 </v>
      </c>
      <c r="B23" s="5" t="str">
        <f t="shared" si="1"/>
        <v>I</v>
      </c>
      <c r="C23" s="35">
        <f t="shared" si="2"/>
        <v>54115.3677</v>
      </c>
      <c r="D23" s="20" t="str">
        <f t="shared" si="3"/>
        <v>vis</v>
      </c>
      <c r="E23" s="62">
        <f>VLOOKUP(C23,A!C$21:E$971,3,FALSE)</f>
        <v>41427.526426454664</v>
      </c>
      <c r="F23" s="5" t="s">
        <v>75</v>
      </c>
      <c r="G23" s="20" t="str">
        <f t="shared" si="4"/>
        <v>54115.3677</v>
      </c>
      <c r="H23" s="35">
        <f t="shared" si="5"/>
        <v>41428</v>
      </c>
      <c r="I23" s="63" t="s">
        <v>270</v>
      </c>
      <c r="J23" s="64" t="s">
        <v>271</v>
      </c>
      <c r="K23" s="63" t="s">
        <v>272</v>
      </c>
      <c r="L23" s="63" t="s">
        <v>273</v>
      </c>
      <c r="M23" s="64" t="s">
        <v>266</v>
      </c>
      <c r="N23" s="64" t="s">
        <v>267</v>
      </c>
      <c r="O23" s="65" t="s">
        <v>274</v>
      </c>
      <c r="P23" s="66" t="s">
        <v>275</v>
      </c>
    </row>
    <row r="24" spans="1:16" ht="12.75" customHeight="1" thickBot="1">
      <c r="A24" s="35" t="str">
        <f t="shared" si="0"/>
        <v>IBVS 5871 </v>
      </c>
      <c r="B24" s="5" t="str">
        <f t="shared" si="1"/>
        <v>II</v>
      </c>
      <c r="C24" s="35">
        <f t="shared" si="2"/>
        <v>54812.793</v>
      </c>
      <c r="D24" s="20" t="str">
        <f t="shared" si="3"/>
        <v>vis</v>
      </c>
      <c r="E24" s="62">
        <f>VLOOKUP(C24,A!C$21:E$971,3,FALSE)</f>
        <v>42920.99141577871</v>
      </c>
      <c r="F24" s="5" t="s">
        <v>75</v>
      </c>
      <c r="G24" s="20" t="str">
        <f t="shared" si="4"/>
        <v>54812.793</v>
      </c>
      <c r="H24" s="35">
        <f t="shared" si="5"/>
        <v>42921.5</v>
      </c>
      <c r="I24" s="63" t="s">
        <v>276</v>
      </c>
      <c r="J24" s="64" t="s">
        <v>277</v>
      </c>
      <c r="K24" s="63" t="s">
        <v>278</v>
      </c>
      <c r="L24" s="63" t="s">
        <v>279</v>
      </c>
      <c r="M24" s="64" t="s">
        <v>266</v>
      </c>
      <c r="N24" s="64" t="s">
        <v>75</v>
      </c>
      <c r="O24" s="65" t="s">
        <v>280</v>
      </c>
      <c r="P24" s="66" t="s">
        <v>281</v>
      </c>
    </row>
    <row r="25" spans="1:16" ht="12.75" customHeight="1" thickBot="1">
      <c r="A25" s="35" t="str">
        <f t="shared" si="0"/>
        <v>BAVM 209 </v>
      </c>
      <c r="B25" s="5" t="str">
        <f t="shared" si="1"/>
        <v>II</v>
      </c>
      <c r="C25" s="35">
        <f t="shared" si="2"/>
        <v>54847.3512</v>
      </c>
      <c r="D25" s="20" t="str">
        <f t="shared" si="3"/>
        <v>vis</v>
      </c>
      <c r="E25" s="62">
        <f>VLOOKUP(C25,A!C$21:E$971,3,FALSE)</f>
        <v>42994.994268548835</v>
      </c>
      <c r="F25" s="5" t="s">
        <v>75</v>
      </c>
      <c r="G25" s="20" t="str">
        <f t="shared" si="4"/>
        <v>54847.3512</v>
      </c>
      <c r="H25" s="35">
        <f t="shared" si="5"/>
        <v>42995.5</v>
      </c>
      <c r="I25" s="63" t="s">
        <v>282</v>
      </c>
      <c r="J25" s="64" t="s">
        <v>283</v>
      </c>
      <c r="K25" s="63" t="s">
        <v>284</v>
      </c>
      <c r="L25" s="63" t="s">
        <v>285</v>
      </c>
      <c r="M25" s="64" t="s">
        <v>266</v>
      </c>
      <c r="N25" s="64" t="s">
        <v>267</v>
      </c>
      <c r="O25" s="65" t="s">
        <v>286</v>
      </c>
      <c r="P25" s="66" t="s">
        <v>287</v>
      </c>
    </row>
    <row r="26" spans="1:16" ht="12.75" customHeight="1" thickBot="1">
      <c r="A26" s="35" t="str">
        <f t="shared" si="0"/>
        <v>BAVM 209 </v>
      </c>
      <c r="B26" s="5" t="str">
        <f t="shared" si="1"/>
        <v>I</v>
      </c>
      <c r="C26" s="35">
        <f t="shared" si="2"/>
        <v>54847.579</v>
      </c>
      <c r="D26" s="20" t="str">
        <f t="shared" si="3"/>
        <v>vis</v>
      </c>
      <c r="E26" s="62">
        <f>VLOOKUP(C26,A!C$21:E$971,3,FALSE)</f>
        <v>42995.48207896318</v>
      </c>
      <c r="F26" s="5" t="s">
        <v>75</v>
      </c>
      <c r="G26" s="20" t="str">
        <f t="shared" si="4"/>
        <v>54847.5790</v>
      </c>
      <c r="H26" s="35">
        <f t="shared" si="5"/>
        <v>42996</v>
      </c>
      <c r="I26" s="63" t="s">
        <v>288</v>
      </c>
      <c r="J26" s="64" t="s">
        <v>289</v>
      </c>
      <c r="K26" s="63" t="s">
        <v>290</v>
      </c>
      <c r="L26" s="63" t="s">
        <v>291</v>
      </c>
      <c r="M26" s="64" t="s">
        <v>266</v>
      </c>
      <c r="N26" s="64" t="s">
        <v>267</v>
      </c>
      <c r="O26" s="65" t="s">
        <v>286</v>
      </c>
      <c r="P26" s="66" t="s">
        <v>287</v>
      </c>
    </row>
    <row r="27" spans="1:16" ht="12.75" customHeight="1" thickBot="1">
      <c r="A27" s="35" t="str">
        <f t="shared" si="0"/>
        <v>BAVM 209 </v>
      </c>
      <c r="B27" s="5" t="str">
        <f t="shared" si="1"/>
        <v>II</v>
      </c>
      <c r="C27" s="35">
        <f t="shared" si="2"/>
        <v>54862.2925</v>
      </c>
      <c r="D27" s="20" t="str">
        <f t="shared" si="3"/>
        <v>vis</v>
      </c>
      <c r="E27" s="62">
        <f>VLOOKUP(C27,A!C$21:E$971,3,FALSE)</f>
        <v>43026.989535203196</v>
      </c>
      <c r="F27" s="5" t="s">
        <v>75</v>
      </c>
      <c r="G27" s="20" t="str">
        <f t="shared" si="4"/>
        <v>54862.2925</v>
      </c>
      <c r="H27" s="35">
        <f t="shared" si="5"/>
        <v>43027.5</v>
      </c>
      <c r="I27" s="63" t="s">
        <v>292</v>
      </c>
      <c r="J27" s="64" t="s">
        <v>293</v>
      </c>
      <c r="K27" s="63" t="s">
        <v>294</v>
      </c>
      <c r="L27" s="63" t="s">
        <v>295</v>
      </c>
      <c r="M27" s="64" t="s">
        <v>266</v>
      </c>
      <c r="N27" s="64" t="s">
        <v>204</v>
      </c>
      <c r="O27" s="65" t="s">
        <v>296</v>
      </c>
      <c r="P27" s="66" t="s">
        <v>287</v>
      </c>
    </row>
    <row r="28" spans="1:16" ht="12.75" customHeight="1" thickBot="1">
      <c r="A28" s="35" t="str">
        <f t="shared" si="0"/>
        <v>BAVM 209 </v>
      </c>
      <c r="B28" s="5" t="str">
        <f t="shared" si="1"/>
        <v>II</v>
      </c>
      <c r="C28" s="35">
        <f t="shared" si="2"/>
        <v>54866.4956</v>
      </c>
      <c r="D28" s="20" t="str">
        <f t="shared" si="3"/>
        <v>CCD</v>
      </c>
      <c r="E28" s="62">
        <f>VLOOKUP(C28,A!C$21:E$971,3,FALSE)</f>
        <v>43035.990044213446</v>
      </c>
      <c r="F28" s="5" t="str">
        <f>LEFT(M28,1)</f>
        <v>C</v>
      </c>
      <c r="G28" s="20" t="str">
        <f t="shared" si="4"/>
        <v>54866.4956</v>
      </c>
      <c r="H28" s="35">
        <f t="shared" si="5"/>
        <v>43036.5</v>
      </c>
      <c r="I28" s="63" t="s">
        <v>297</v>
      </c>
      <c r="J28" s="64" t="s">
        <v>298</v>
      </c>
      <c r="K28" s="63" t="s">
        <v>299</v>
      </c>
      <c r="L28" s="63" t="s">
        <v>300</v>
      </c>
      <c r="M28" s="64" t="s">
        <v>266</v>
      </c>
      <c r="N28" s="64" t="s">
        <v>267</v>
      </c>
      <c r="O28" s="65" t="s">
        <v>286</v>
      </c>
      <c r="P28" s="66" t="s">
        <v>287</v>
      </c>
    </row>
    <row r="29" spans="1:16" ht="12.75" customHeight="1" thickBot="1">
      <c r="A29" s="35" t="str">
        <f t="shared" si="0"/>
        <v>IBVS 5945 </v>
      </c>
      <c r="B29" s="5" t="str">
        <f t="shared" si="1"/>
        <v>II</v>
      </c>
      <c r="C29" s="35">
        <f t="shared" si="2"/>
        <v>55273.6923</v>
      </c>
      <c r="D29" s="20" t="str">
        <f t="shared" si="3"/>
        <v>CCD</v>
      </c>
      <c r="E29" s="62">
        <f>VLOOKUP(C29,A!C$21:E$971,3,FALSE)</f>
        <v>43907.960153726664</v>
      </c>
      <c r="F29" s="5" t="str">
        <f>LEFT(M29,1)</f>
        <v>C</v>
      </c>
      <c r="G29" s="20" t="str">
        <f t="shared" si="4"/>
        <v>55273.6923</v>
      </c>
      <c r="H29" s="35">
        <f t="shared" si="5"/>
        <v>43908.5</v>
      </c>
      <c r="I29" s="63" t="s">
        <v>301</v>
      </c>
      <c r="J29" s="64" t="s">
        <v>302</v>
      </c>
      <c r="K29" s="63" t="s">
        <v>303</v>
      </c>
      <c r="L29" s="63" t="s">
        <v>304</v>
      </c>
      <c r="M29" s="64" t="s">
        <v>266</v>
      </c>
      <c r="N29" s="64" t="s">
        <v>75</v>
      </c>
      <c r="O29" s="65" t="s">
        <v>280</v>
      </c>
      <c r="P29" s="66" t="s">
        <v>305</v>
      </c>
    </row>
    <row r="30" spans="1:16" ht="12.75" customHeight="1" thickBot="1">
      <c r="A30" s="35" t="str">
        <f t="shared" si="0"/>
        <v>BAVM 215 </v>
      </c>
      <c r="B30" s="5" t="str">
        <f t="shared" si="1"/>
        <v>I</v>
      </c>
      <c r="C30" s="35">
        <f t="shared" si="2"/>
        <v>55600.3437</v>
      </c>
      <c r="D30" s="20" t="str">
        <f t="shared" si="3"/>
        <v>CCD</v>
      </c>
      <c r="E30" s="62">
        <f>VLOOKUP(C30,A!C$21:E$971,3,FALSE)</f>
        <v>44607.450736608705</v>
      </c>
      <c r="F30" s="5" t="str">
        <f>LEFT(M30,1)</f>
        <v>C</v>
      </c>
      <c r="G30" s="20" t="str">
        <f t="shared" si="4"/>
        <v>55600.3437</v>
      </c>
      <c r="H30" s="35">
        <f t="shared" si="5"/>
        <v>44608</v>
      </c>
      <c r="I30" s="63" t="s">
        <v>306</v>
      </c>
      <c r="J30" s="64" t="s">
        <v>307</v>
      </c>
      <c r="K30" s="63" t="s">
        <v>308</v>
      </c>
      <c r="L30" s="63" t="s">
        <v>309</v>
      </c>
      <c r="M30" s="64" t="s">
        <v>266</v>
      </c>
      <c r="N30" s="64" t="s">
        <v>267</v>
      </c>
      <c r="O30" s="65" t="s">
        <v>286</v>
      </c>
      <c r="P30" s="66" t="s">
        <v>310</v>
      </c>
    </row>
    <row r="31" spans="1:16" ht="12.75" customHeight="1" thickBot="1">
      <c r="A31" s="35" t="str">
        <f t="shared" si="0"/>
        <v>OEJV 0160 </v>
      </c>
      <c r="B31" s="5" t="str">
        <f t="shared" si="1"/>
        <v>I</v>
      </c>
      <c r="C31" s="35">
        <f t="shared" si="2"/>
        <v>55600.34437</v>
      </c>
      <c r="D31" s="20" t="str">
        <f t="shared" si="3"/>
        <v>CCD</v>
      </c>
      <c r="E31" s="62">
        <f>VLOOKUP(C31,A!C$21:E$971,3,FALSE)</f>
        <v>44607.45217134523</v>
      </c>
      <c r="F31" s="5" t="str">
        <f>LEFT(M31,1)</f>
        <v>C</v>
      </c>
      <c r="G31" s="20" t="str">
        <f t="shared" si="4"/>
        <v>55600.34437</v>
      </c>
      <c r="H31" s="35">
        <f t="shared" si="5"/>
        <v>44608</v>
      </c>
      <c r="I31" s="63" t="s">
        <v>311</v>
      </c>
      <c r="J31" s="64" t="s">
        <v>312</v>
      </c>
      <c r="K31" s="63" t="s">
        <v>308</v>
      </c>
      <c r="L31" s="63" t="s">
        <v>313</v>
      </c>
      <c r="M31" s="64" t="s">
        <v>266</v>
      </c>
      <c r="N31" s="64" t="s">
        <v>29</v>
      </c>
      <c r="O31" s="65" t="s">
        <v>314</v>
      </c>
      <c r="P31" s="66" t="s">
        <v>315</v>
      </c>
    </row>
    <row r="32" spans="1:16" ht="12.75" customHeight="1" thickBot="1">
      <c r="A32" s="35" t="str">
        <f t="shared" si="0"/>
        <v>OEJV 0160 </v>
      </c>
      <c r="B32" s="5" t="str">
        <f t="shared" si="1"/>
        <v>I</v>
      </c>
      <c r="C32" s="35">
        <f t="shared" si="2"/>
        <v>55600.34462</v>
      </c>
      <c r="D32" s="20" t="str">
        <f t="shared" si="3"/>
        <v>CCD</v>
      </c>
      <c r="E32" s="62">
        <f>VLOOKUP(C32,A!C$21:E$971,3,FALSE)</f>
        <v>44607.452706694676</v>
      </c>
      <c r="F32" s="5" t="str">
        <f>LEFT(M32,1)</f>
        <v>C</v>
      </c>
      <c r="G32" s="20" t="str">
        <f t="shared" si="4"/>
        <v>55600.34462</v>
      </c>
      <c r="H32" s="35">
        <f t="shared" si="5"/>
        <v>44608</v>
      </c>
      <c r="I32" s="63" t="s">
        <v>316</v>
      </c>
      <c r="J32" s="64" t="s">
        <v>317</v>
      </c>
      <c r="K32" s="63" t="s">
        <v>308</v>
      </c>
      <c r="L32" s="63" t="s">
        <v>318</v>
      </c>
      <c r="M32" s="64" t="s">
        <v>266</v>
      </c>
      <c r="N32" s="64" t="s">
        <v>319</v>
      </c>
      <c r="O32" s="65" t="s">
        <v>314</v>
      </c>
      <c r="P32" s="66" t="s">
        <v>315</v>
      </c>
    </row>
    <row r="33" spans="1:16" ht="12.75" customHeight="1" thickBot="1">
      <c r="A33" s="35" t="str">
        <f t="shared" si="0"/>
        <v>OEJV 0160 </v>
      </c>
      <c r="B33" s="5" t="str">
        <f t="shared" si="1"/>
        <v>I</v>
      </c>
      <c r="C33" s="35">
        <f t="shared" si="2"/>
        <v>55600.34483</v>
      </c>
      <c r="D33" s="20" t="str">
        <f t="shared" si="3"/>
        <v>vis</v>
      </c>
      <c r="E33" s="62">
        <f>VLOOKUP(C33,A!C$21:E$971,3,FALSE)</f>
        <v>44607.45315638821</v>
      </c>
      <c r="F33" s="5" t="s">
        <v>75</v>
      </c>
      <c r="G33" s="20" t="str">
        <f t="shared" si="4"/>
        <v>55600.34483</v>
      </c>
      <c r="H33" s="35">
        <f t="shared" si="5"/>
        <v>44608</v>
      </c>
      <c r="I33" s="63" t="s">
        <v>320</v>
      </c>
      <c r="J33" s="64" t="s">
        <v>317</v>
      </c>
      <c r="K33" s="63" t="s">
        <v>308</v>
      </c>
      <c r="L33" s="63" t="s">
        <v>321</v>
      </c>
      <c r="M33" s="64" t="s">
        <v>266</v>
      </c>
      <c r="N33" s="64" t="s">
        <v>75</v>
      </c>
      <c r="O33" s="65" t="s">
        <v>314</v>
      </c>
      <c r="P33" s="66" t="s">
        <v>315</v>
      </c>
    </row>
    <row r="34" spans="1:16" ht="12.75" customHeight="1" thickBot="1">
      <c r="A34" s="35" t="str">
        <f t="shared" si="0"/>
        <v>BAVM 228 </v>
      </c>
      <c r="B34" s="5" t="str">
        <f t="shared" si="1"/>
        <v>II</v>
      </c>
      <c r="C34" s="35">
        <f t="shared" si="2"/>
        <v>55861.6144</v>
      </c>
      <c r="D34" s="20" t="str">
        <f t="shared" si="3"/>
        <v>vis</v>
      </c>
      <c r="E34" s="62">
        <f>VLOOKUP(C34,A!C$21:E$971,3,FALSE)</f>
        <v>45166.93523363827</v>
      </c>
      <c r="F34" s="5" t="s">
        <v>75</v>
      </c>
      <c r="G34" s="20" t="str">
        <f t="shared" si="4"/>
        <v>55861.6144</v>
      </c>
      <c r="H34" s="35">
        <f t="shared" si="5"/>
        <v>45167.5</v>
      </c>
      <c r="I34" s="63" t="s">
        <v>322</v>
      </c>
      <c r="J34" s="64" t="s">
        <v>323</v>
      </c>
      <c r="K34" s="63" t="s">
        <v>324</v>
      </c>
      <c r="L34" s="63" t="s">
        <v>325</v>
      </c>
      <c r="M34" s="64" t="s">
        <v>266</v>
      </c>
      <c r="N34" s="64" t="s">
        <v>204</v>
      </c>
      <c r="O34" s="65" t="s">
        <v>296</v>
      </c>
      <c r="P34" s="66" t="s">
        <v>326</v>
      </c>
    </row>
    <row r="35" spans="1:16" ht="12.75" customHeight="1" thickBot="1">
      <c r="A35" s="35" t="str">
        <f t="shared" si="0"/>
        <v>IBVS 6029 </v>
      </c>
      <c r="B35" s="5" t="str">
        <f t="shared" si="1"/>
        <v>II</v>
      </c>
      <c r="C35" s="35">
        <f t="shared" si="2"/>
        <v>55973.6913</v>
      </c>
      <c r="D35" s="20" t="str">
        <f t="shared" si="3"/>
        <v>vis</v>
      </c>
      <c r="E35" s="62">
        <f>VLOOKUP(C35,A!C$21:E$971,3,FALSE)</f>
        <v>45406.936458517805</v>
      </c>
      <c r="F35" s="5" t="s">
        <v>75</v>
      </c>
      <c r="G35" s="20" t="str">
        <f t="shared" si="4"/>
        <v>55973.6913</v>
      </c>
      <c r="H35" s="35">
        <f t="shared" si="5"/>
        <v>45407.5</v>
      </c>
      <c r="I35" s="63" t="s">
        <v>327</v>
      </c>
      <c r="J35" s="64" t="s">
        <v>328</v>
      </c>
      <c r="K35" s="63" t="s">
        <v>329</v>
      </c>
      <c r="L35" s="63" t="s">
        <v>330</v>
      </c>
      <c r="M35" s="64" t="s">
        <v>266</v>
      </c>
      <c r="N35" s="64" t="s">
        <v>75</v>
      </c>
      <c r="O35" s="65" t="s">
        <v>280</v>
      </c>
      <c r="P35" s="66" t="s">
        <v>331</v>
      </c>
    </row>
    <row r="36" spans="1:16" ht="12.75" customHeight="1" thickBot="1">
      <c r="A36" s="35" t="str">
        <f t="shared" si="0"/>
        <v>OEJV 0160 </v>
      </c>
      <c r="B36" s="5" t="str">
        <f t="shared" si="1"/>
        <v>II</v>
      </c>
      <c r="C36" s="35">
        <f t="shared" si="2"/>
        <v>55993.30156</v>
      </c>
      <c r="D36" s="20" t="str">
        <f t="shared" si="3"/>
        <v>vis</v>
      </c>
      <c r="E36" s="62">
        <f>VLOOKUP(C36,A!C$21:E$971,3,FALSE)</f>
        <v>45448.92982575232</v>
      </c>
      <c r="F36" s="5" t="s">
        <v>75</v>
      </c>
      <c r="G36" s="20" t="str">
        <f t="shared" si="4"/>
        <v>55993.30156</v>
      </c>
      <c r="H36" s="35">
        <f t="shared" si="5"/>
        <v>45449.5</v>
      </c>
      <c r="I36" s="63" t="s">
        <v>332</v>
      </c>
      <c r="J36" s="64" t="s">
        <v>333</v>
      </c>
      <c r="K36" s="63" t="s">
        <v>334</v>
      </c>
      <c r="L36" s="63" t="s">
        <v>335</v>
      </c>
      <c r="M36" s="64" t="s">
        <v>266</v>
      </c>
      <c r="N36" s="64" t="s">
        <v>29</v>
      </c>
      <c r="O36" s="65" t="s">
        <v>314</v>
      </c>
      <c r="P36" s="66" t="s">
        <v>315</v>
      </c>
    </row>
    <row r="37" spans="1:16" ht="12.75" customHeight="1" thickBot="1">
      <c r="A37" s="35" t="str">
        <f t="shared" si="0"/>
        <v>OEJV 0160 </v>
      </c>
      <c r="B37" s="5" t="str">
        <f t="shared" si="1"/>
        <v>II</v>
      </c>
      <c r="C37" s="35">
        <f t="shared" si="2"/>
        <v>55993.30387</v>
      </c>
      <c r="D37" s="20" t="str">
        <f t="shared" si="3"/>
        <v>vis</v>
      </c>
      <c r="E37" s="62">
        <f>VLOOKUP(C37,A!C$21:E$971,3,FALSE)</f>
        <v>45448.9347723812</v>
      </c>
      <c r="F37" s="5" t="s">
        <v>75</v>
      </c>
      <c r="G37" s="20" t="str">
        <f t="shared" si="4"/>
        <v>55993.30387</v>
      </c>
      <c r="H37" s="35">
        <f t="shared" si="5"/>
        <v>45449.5</v>
      </c>
      <c r="I37" s="63" t="s">
        <v>336</v>
      </c>
      <c r="J37" s="64" t="s">
        <v>337</v>
      </c>
      <c r="K37" s="63" t="s">
        <v>334</v>
      </c>
      <c r="L37" s="63" t="s">
        <v>338</v>
      </c>
      <c r="M37" s="64" t="s">
        <v>266</v>
      </c>
      <c r="N37" s="64" t="s">
        <v>319</v>
      </c>
      <c r="O37" s="65" t="s">
        <v>314</v>
      </c>
      <c r="P37" s="66" t="s">
        <v>315</v>
      </c>
    </row>
    <row r="38" spans="1:16" ht="12.75" customHeight="1" thickBot="1">
      <c r="A38" s="35" t="str">
        <f t="shared" si="0"/>
        <v>OEJV 0160 </v>
      </c>
      <c r="B38" s="5" t="str">
        <f t="shared" si="1"/>
        <v>II</v>
      </c>
      <c r="C38" s="35">
        <f t="shared" si="2"/>
        <v>55993.30406</v>
      </c>
      <c r="D38" s="20" t="str">
        <f t="shared" si="3"/>
        <v>vis</v>
      </c>
      <c r="E38" s="62">
        <f>VLOOKUP(C38,A!C$21:E$971,3,FALSE)</f>
        <v>45448.93517924677</v>
      </c>
      <c r="F38" s="5" t="s">
        <v>75</v>
      </c>
      <c r="G38" s="20" t="str">
        <f t="shared" si="4"/>
        <v>55993.30406</v>
      </c>
      <c r="H38" s="35">
        <f t="shared" si="5"/>
        <v>45449.5</v>
      </c>
      <c r="I38" s="63" t="s">
        <v>339</v>
      </c>
      <c r="J38" s="64" t="s">
        <v>337</v>
      </c>
      <c r="K38" s="63" t="s">
        <v>334</v>
      </c>
      <c r="L38" s="63" t="s">
        <v>340</v>
      </c>
      <c r="M38" s="64" t="s">
        <v>266</v>
      </c>
      <c r="N38" s="64" t="s">
        <v>75</v>
      </c>
      <c r="O38" s="65" t="s">
        <v>314</v>
      </c>
      <c r="P38" s="66" t="s">
        <v>315</v>
      </c>
    </row>
    <row r="39" spans="1:16" ht="12.75" customHeight="1" thickBot="1">
      <c r="A39" s="35" t="str">
        <f t="shared" si="0"/>
        <v>OEJV 0160 </v>
      </c>
      <c r="B39" s="5" t="str">
        <f t="shared" si="1"/>
        <v>I</v>
      </c>
      <c r="C39" s="35">
        <f t="shared" si="2"/>
        <v>56010.34397</v>
      </c>
      <c r="D39" s="20" t="str">
        <f t="shared" si="3"/>
        <v>vis</v>
      </c>
      <c r="E39" s="62">
        <f>VLOOKUP(C39,A!C$21:E$971,3,FALSE)</f>
        <v>45485.42440469677</v>
      </c>
      <c r="F39" s="5" t="s">
        <v>75</v>
      </c>
      <c r="G39" s="20" t="str">
        <f t="shared" si="4"/>
        <v>56010.34397</v>
      </c>
      <c r="H39" s="35">
        <f t="shared" si="5"/>
        <v>45486</v>
      </c>
      <c r="I39" s="63" t="s">
        <v>341</v>
      </c>
      <c r="J39" s="64" t="s">
        <v>342</v>
      </c>
      <c r="K39" s="63" t="s">
        <v>343</v>
      </c>
      <c r="L39" s="63" t="s">
        <v>344</v>
      </c>
      <c r="M39" s="64" t="s">
        <v>266</v>
      </c>
      <c r="N39" s="64" t="s">
        <v>75</v>
      </c>
      <c r="O39" s="65" t="s">
        <v>314</v>
      </c>
      <c r="P39" s="66" t="s">
        <v>315</v>
      </c>
    </row>
    <row r="40" spans="1:16" ht="12.75" customHeight="1" thickBot="1">
      <c r="A40" s="35" t="str">
        <f t="shared" si="0"/>
        <v>OEJV 0160 </v>
      </c>
      <c r="B40" s="5" t="str">
        <f t="shared" si="1"/>
        <v>I</v>
      </c>
      <c r="C40" s="35">
        <f t="shared" si="2"/>
        <v>56010.3447</v>
      </c>
      <c r="D40" s="20" t="str">
        <f t="shared" si="3"/>
        <v>vis</v>
      </c>
      <c r="E40" s="62">
        <f>VLOOKUP(C40,A!C$21:E$971,3,FALSE)</f>
        <v>45485.42596791715</v>
      </c>
      <c r="F40" s="5" t="s">
        <v>75</v>
      </c>
      <c r="G40" s="20" t="str">
        <f t="shared" si="4"/>
        <v>56010.3447</v>
      </c>
      <c r="H40" s="35">
        <f t="shared" si="5"/>
        <v>45486</v>
      </c>
      <c r="I40" s="63" t="s">
        <v>345</v>
      </c>
      <c r="J40" s="64" t="s">
        <v>346</v>
      </c>
      <c r="K40" s="63" t="s">
        <v>343</v>
      </c>
      <c r="L40" s="63" t="s">
        <v>347</v>
      </c>
      <c r="M40" s="64" t="s">
        <v>266</v>
      </c>
      <c r="N40" s="64" t="s">
        <v>319</v>
      </c>
      <c r="O40" s="65" t="s">
        <v>314</v>
      </c>
      <c r="P40" s="66" t="s">
        <v>315</v>
      </c>
    </row>
    <row r="41" spans="1:16" ht="12.75" customHeight="1" thickBot="1">
      <c r="A41" s="35" t="str">
        <f t="shared" si="0"/>
        <v>OEJV 0160 </v>
      </c>
      <c r="B41" s="5" t="str">
        <f t="shared" si="1"/>
        <v>I</v>
      </c>
      <c r="C41" s="35">
        <f t="shared" si="2"/>
        <v>56010.34576</v>
      </c>
      <c r="D41" s="20" t="str">
        <f t="shared" si="3"/>
        <v>vis</v>
      </c>
      <c r="E41" s="62">
        <f>VLOOKUP(C41,A!C$21:E$971,3,FALSE)</f>
        <v>45485.42823779879</v>
      </c>
      <c r="F41" s="5" t="s">
        <v>75</v>
      </c>
      <c r="G41" s="20" t="str">
        <f t="shared" si="4"/>
        <v>56010.34576</v>
      </c>
      <c r="H41" s="35">
        <f t="shared" si="5"/>
        <v>45486</v>
      </c>
      <c r="I41" s="63" t="s">
        <v>348</v>
      </c>
      <c r="J41" s="64" t="s">
        <v>349</v>
      </c>
      <c r="K41" s="63" t="s">
        <v>343</v>
      </c>
      <c r="L41" s="63" t="s">
        <v>350</v>
      </c>
      <c r="M41" s="64" t="s">
        <v>266</v>
      </c>
      <c r="N41" s="64" t="s">
        <v>29</v>
      </c>
      <c r="O41" s="65" t="s">
        <v>314</v>
      </c>
      <c r="P41" s="66" t="s">
        <v>315</v>
      </c>
    </row>
    <row r="42" spans="1:16" ht="12.75" customHeight="1" thickBot="1">
      <c r="A42" s="35" t="str">
        <f t="shared" si="0"/>
        <v>OEJV 0160 </v>
      </c>
      <c r="B42" s="5" t="str">
        <f t="shared" si="1"/>
        <v>I</v>
      </c>
      <c r="C42" s="35">
        <f t="shared" si="2"/>
        <v>56357.30814</v>
      </c>
      <c r="D42" s="20" t="str">
        <f t="shared" si="3"/>
        <v>vis</v>
      </c>
      <c r="E42" s="62" t="e">
        <f>VLOOKUP(C42,A!C$21:E$971,3,FALSE)</f>
        <v>#N/A</v>
      </c>
      <c r="F42" s="5" t="s">
        <v>75</v>
      </c>
      <c r="G42" s="20" t="str">
        <f t="shared" si="4"/>
        <v>56357.30814</v>
      </c>
      <c r="H42" s="35">
        <f t="shared" si="5"/>
        <v>46229</v>
      </c>
      <c r="I42" s="63" t="s">
        <v>351</v>
      </c>
      <c r="J42" s="64" t="s">
        <v>352</v>
      </c>
      <c r="K42" s="63" t="s">
        <v>353</v>
      </c>
      <c r="L42" s="63" t="s">
        <v>354</v>
      </c>
      <c r="M42" s="64" t="s">
        <v>266</v>
      </c>
      <c r="N42" s="64" t="s">
        <v>75</v>
      </c>
      <c r="O42" s="65" t="s">
        <v>314</v>
      </c>
      <c r="P42" s="66" t="s">
        <v>315</v>
      </c>
    </row>
    <row r="43" spans="1:16" ht="12.75" customHeight="1" thickBot="1">
      <c r="A43" s="35" t="str">
        <f aca="true" t="shared" si="6" ref="A43:A74">P43</f>
        <v>OEJV 0160 </v>
      </c>
      <c r="B43" s="5" t="str">
        <f aca="true" t="shared" si="7" ref="B43:B74">IF(H43=INT(H43),"I","II")</f>
        <v>I</v>
      </c>
      <c r="C43" s="35">
        <f aca="true" t="shared" si="8" ref="C43:C74">1*G43</f>
        <v>56357.30845</v>
      </c>
      <c r="D43" s="20" t="str">
        <f aca="true" t="shared" si="9" ref="D43:D74">VLOOKUP(F43,I$1:J$5,2,FALSE)</f>
        <v>vis</v>
      </c>
      <c r="E43" s="62" t="e">
        <f>VLOOKUP(C43,A!C$21:E$971,3,FALSE)</f>
        <v>#N/A</v>
      </c>
      <c r="F43" s="5" t="s">
        <v>75</v>
      </c>
      <c r="G43" s="20" t="str">
        <f aca="true" t="shared" si="10" ref="G43:G74">MID(I43,3,LEN(I43)-3)</f>
        <v>56357.30845</v>
      </c>
      <c r="H43" s="35">
        <f aca="true" t="shared" si="11" ref="H43:H74">1*K43</f>
        <v>46229</v>
      </c>
      <c r="I43" s="63" t="s">
        <v>355</v>
      </c>
      <c r="J43" s="64" t="s">
        <v>356</v>
      </c>
      <c r="K43" s="63" t="s">
        <v>353</v>
      </c>
      <c r="L43" s="63" t="s">
        <v>357</v>
      </c>
      <c r="M43" s="64" t="s">
        <v>266</v>
      </c>
      <c r="N43" s="64" t="s">
        <v>319</v>
      </c>
      <c r="O43" s="65" t="s">
        <v>314</v>
      </c>
      <c r="P43" s="66" t="s">
        <v>315</v>
      </c>
    </row>
    <row r="44" spans="1:16" ht="12.75" customHeight="1" thickBot="1">
      <c r="A44" s="35" t="str">
        <f t="shared" si="6"/>
        <v>OEJV 0160 </v>
      </c>
      <c r="B44" s="5" t="str">
        <f t="shared" si="7"/>
        <v>I</v>
      </c>
      <c r="C44" s="35">
        <f t="shared" si="8"/>
        <v>56357.30882</v>
      </c>
      <c r="D44" s="20" t="str">
        <f t="shared" si="9"/>
        <v>vis</v>
      </c>
      <c r="E44" s="62">
        <f>VLOOKUP(C44,A!C$21:E$971,3,FALSE)</f>
        <v>46228.41416431844</v>
      </c>
      <c r="F44" s="5" t="s">
        <v>75</v>
      </c>
      <c r="G44" s="20" t="str">
        <f t="shared" si="10"/>
        <v>56357.30882</v>
      </c>
      <c r="H44" s="35">
        <f t="shared" si="11"/>
        <v>46229</v>
      </c>
      <c r="I44" s="63" t="s">
        <v>358</v>
      </c>
      <c r="J44" s="64" t="s">
        <v>356</v>
      </c>
      <c r="K44" s="63" t="s">
        <v>353</v>
      </c>
      <c r="L44" s="63" t="s">
        <v>359</v>
      </c>
      <c r="M44" s="64" t="s">
        <v>266</v>
      </c>
      <c r="N44" s="64" t="s">
        <v>29</v>
      </c>
      <c r="O44" s="65" t="s">
        <v>314</v>
      </c>
      <c r="P44" s="66" t="s">
        <v>315</v>
      </c>
    </row>
    <row r="45" spans="1:16" ht="12.75" customHeight="1" thickBot="1">
      <c r="A45" s="35" t="str">
        <f t="shared" si="6"/>
        <v>BAVM 238 </v>
      </c>
      <c r="B45" s="5" t="str">
        <f t="shared" si="7"/>
        <v>II</v>
      </c>
      <c r="C45" s="35">
        <f t="shared" si="8"/>
        <v>56713.3753</v>
      </c>
      <c r="D45" s="20" t="str">
        <f t="shared" si="9"/>
        <v>vis</v>
      </c>
      <c r="E45" s="62">
        <f>VLOOKUP(C45,A!C$21:E$971,3,FALSE)</f>
        <v>46990.89413421896</v>
      </c>
      <c r="F45" s="5" t="s">
        <v>75</v>
      </c>
      <c r="G45" s="20" t="str">
        <f t="shared" si="10"/>
        <v>56713.3753</v>
      </c>
      <c r="H45" s="35">
        <f t="shared" si="11"/>
        <v>46991.5</v>
      </c>
      <c r="I45" s="63" t="s">
        <v>360</v>
      </c>
      <c r="J45" s="64" t="s">
        <v>361</v>
      </c>
      <c r="K45" s="63" t="s">
        <v>362</v>
      </c>
      <c r="L45" s="63" t="s">
        <v>363</v>
      </c>
      <c r="M45" s="64" t="s">
        <v>266</v>
      </c>
      <c r="N45" s="67" t="s">
        <v>267</v>
      </c>
      <c r="O45" s="65" t="s">
        <v>286</v>
      </c>
      <c r="P45" s="66" t="s">
        <v>364</v>
      </c>
    </row>
    <row r="46" spans="1:16" ht="12.75" customHeight="1" thickBot="1">
      <c r="A46" s="35" t="str">
        <f t="shared" si="6"/>
        <v> AHSB 7.7.377 </v>
      </c>
      <c r="B46" s="5" t="str">
        <f t="shared" si="7"/>
        <v>I</v>
      </c>
      <c r="C46" s="35">
        <f t="shared" si="8"/>
        <v>29302.355</v>
      </c>
      <c r="D46" s="20" t="str">
        <f t="shared" si="9"/>
        <v>vis</v>
      </c>
      <c r="E46" s="62">
        <f>VLOOKUP(C46,A!C$21:E$971,3,FALSE)</f>
        <v>-11707.003891133912</v>
      </c>
      <c r="F46" s="5" t="s">
        <v>75</v>
      </c>
      <c r="G46" s="20" t="str">
        <f t="shared" si="10"/>
        <v>29302.355</v>
      </c>
      <c r="H46" s="35">
        <f t="shared" si="11"/>
        <v>-11707</v>
      </c>
      <c r="I46" s="63" t="s">
        <v>79</v>
      </c>
      <c r="J46" s="64" t="s">
        <v>80</v>
      </c>
      <c r="K46" s="63">
        <v>-11707</v>
      </c>
      <c r="L46" s="63" t="s">
        <v>81</v>
      </c>
      <c r="M46" s="64" t="s">
        <v>82</v>
      </c>
      <c r="N46" s="64"/>
      <c r="O46" s="65" t="s">
        <v>83</v>
      </c>
      <c r="P46" s="65" t="s">
        <v>84</v>
      </c>
    </row>
    <row r="47" spans="1:16" ht="12.75" customHeight="1" thickBot="1">
      <c r="A47" s="35" t="str">
        <f t="shared" si="6"/>
        <v> AHSB 7.7.377 </v>
      </c>
      <c r="B47" s="5" t="str">
        <f t="shared" si="7"/>
        <v>II</v>
      </c>
      <c r="C47" s="35">
        <f t="shared" si="8"/>
        <v>29334.375</v>
      </c>
      <c r="D47" s="20" t="str">
        <f t="shared" si="9"/>
        <v>vis</v>
      </c>
      <c r="E47" s="62">
        <f>VLOOKUP(C47,A!C$21:E$971,3,FALSE)</f>
        <v>-11638.43633420967</v>
      </c>
      <c r="F47" s="5" t="s">
        <v>75</v>
      </c>
      <c r="G47" s="20" t="str">
        <f t="shared" si="10"/>
        <v>29334.375</v>
      </c>
      <c r="H47" s="35">
        <f t="shared" si="11"/>
        <v>-11638.5</v>
      </c>
      <c r="I47" s="63" t="s">
        <v>85</v>
      </c>
      <c r="J47" s="64" t="s">
        <v>86</v>
      </c>
      <c r="K47" s="63">
        <v>-11638.5</v>
      </c>
      <c r="L47" s="63" t="s">
        <v>87</v>
      </c>
      <c r="M47" s="64" t="s">
        <v>82</v>
      </c>
      <c r="N47" s="64"/>
      <c r="O47" s="65" t="s">
        <v>83</v>
      </c>
      <c r="P47" s="65" t="s">
        <v>84</v>
      </c>
    </row>
    <row r="48" spans="1:16" ht="12.75" customHeight="1" thickBot="1">
      <c r="A48" s="35" t="str">
        <f t="shared" si="6"/>
        <v> AHSB 7.7.377 </v>
      </c>
      <c r="B48" s="5" t="str">
        <f t="shared" si="7"/>
        <v>I</v>
      </c>
      <c r="C48" s="35">
        <f t="shared" si="8"/>
        <v>29691.36</v>
      </c>
      <c r="D48" s="20" t="str">
        <f t="shared" si="9"/>
        <v>vis</v>
      </c>
      <c r="E48" s="62">
        <f>VLOOKUP(C48,A!C$21:E$971,3,FALSE)</f>
        <v>-10873.989447620022</v>
      </c>
      <c r="F48" s="5" t="s">
        <v>75</v>
      </c>
      <c r="G48" s="20" t="str">
        <f t="shared" si="10"/>
        <v>29691.360</v>
      </c>
      <c r="H48" s="35">
        <f t="shared" si="11"/>
        <v>-10874</v>
      </c>
      <c r="I48" s="63" t="s">
        <v>88</v>
      </c>
      <c r="J48" s="64" t="s">
        <v>89</v>
      </c>
      <c r="K48" s="63">
        <v>-10874</v>
      </c>
      <c r="L48" s="63" t="s">
        <v>90</v>
      </c>
      <c r="M48" s="64" t="s">
        <v>82</v>
      </c>
      <c r="N48" s="64"/>
      <c r="O48" s="65" t="s">
        <v>83</v>
      </c>
      <c r="P48" s="65" t="s">
        <v>84</v>
      </c>
    </row>
    <row r="49" spans="1:16" ht="12.75" customHeight="1" thickBot="1">
      <c r="A49" s="35" t="str">
        <f t="shared" si="6"/>
        <v> AHSB 7.7.377 </v>
      </c>
      <c r="B49" s="5" t="str">
        <f t="shared" si="7"/>
        <v>I</v>
      </c>
      <c r="C49" s="35">
        <f t="shared" si="8"/>
        <v>29727.325</v>
      </c>
      <c r="D49" s="20" t="str">
        <f t="shared" si="9"/>
        <v>vis</v>
      </c>
      <c r="E49" s="62">
        <f>VLOOKUP(C49,A!C$21:E$971,3,FALSE)</f>
        <v>-10796.974076452614</v>
      </c>
      <c r="F49" s="5" t="s">
        <v>75</v>
      </c>
      <c r="G49" s="20" t="str">
        <f t="shared" si="10"/>
        <v>29727.325</v>
      </c>
      <c r="H49" s="35">
        <f t="shared" si="11"/>
        <v>-10797</v>
      </c>
      <c r="I49" s="63" t="s">
        <v>91</v>
      </c>
      <c r="J49" s="64" t="s">
        <v>92</v>
      </c>
      <c r="K49" s="63">
        <v>-10797</v>
      </c>
      <c r="L49" s="63" t="s">
        <v>93</v>
      </c>
      <c r="M49" s="64" t="s">
        <v>82</v>
      </c>
      <c r="N49" s="64"/>
      <c r="O49" s="65" t="s">
        <v>83</v>
      </c>
      <c r="P49" s="65" t="s">
        <v>84</v>
      </c>
    </row>
    <row r="50" spans="1:16" ht="12.75" customHeight="1" thickBot="1">
      <c r="A50" s="35" t="str">
        <f t="shared" si="6"/>
        <v> AHSB 7.7.377 </v>
      </c>
      <c r="B50" s="5" t="str">
        <f t="shared" si="7"/>
        <v>I</v>
      </c>
      <c r="C50" s="35">
        <f t="shared" si="8"/>
        <v>30024.32</v>
      </c>
      <c r="D50" s="20" t="str">
        <f t="shared" si="9"/>
        <v>vis</v>
      </c>
      <c r="E50" s="62">
        <f>VLOOKUP(C50,A!C$21:E$971,3,FALSE)</f>
        <v>-10160.989642701361</v>
      </c>
      <c r="F50" s="5" t="s">
        <v>75</v>
      </c>
      <c r="G50" s="20" t="str">
        <f t="shared" si="10"/>
        <v>30024.320</v>
      </c>
      <c r="H50" s="35">
        <f t="shared" si="11"/>
        <v>-10161</v>
      </c>
      <c r="I50" s="63" t="s">
        <v>94</v>
      </c>
      <c r="J50" s="64" t="s">
        <v>95</v>
      </c>
      <c r="K50" s="63">
        <v>-10161</v>
      </c>
      <c r="L50" s="63" t="s">
        <v>90</v>
      </c>
      <c r="M50" s="64" t="s">
        <v>82</v>
      </c>
      <c r="N50" s="64"/>
      <c r="O50" s="65" t="s">
        <v>83</v>
      </c>
      <c r="P50" s="65" t="s">
        <v>84</v>
      </c>
    </row>
    <row r="51" spans="1:16" ht="12.75" customHeight="1" thickBot="1">
      <c r="A51" s="35" t="str">
        <f t="shared" si="6"/>
        <v> AHSB 7.7.377 </v>
      </c>
      <c r="B51" s="5" t="str">
        <f t="shared" si="7"/>
        <v>II</v>
      </c>
      <c r="C51" s="35">
        <f t="shared" si="8"/>
        <v>30076.387</v>
      </c>
      <c r="D51" s="20" t="str">
        <f t="shared" si="9"/>
        <v>vis</v>
      </c>
      <c r="E51" s="62">
        <f>VLOOKUP(C51,A!C$21:E$971,3,FALSE)</f>
        <v>-10049.49348447605</v>
      </c>
      <c r="F51" s="5" t="s">
        <v>75</v>
      </c>
      <c r="G51" s="20" t="str">
        <f t="shared" si="10"/>
        <v>30076.387</v>
      </c>
      <c r="H51" s="35">
        <f t="shared" si="11"/>
        <v>-10049.5</v>
      </c>
      <c r="I51" s="63" t="s">
        <v>96</v>
      </c>
      <c r="J51" s="64" t="s">
        <v>97</v>
      </c>
      <c r="K51" s="63">
        <v>-10049.5</v>
      </c>
      <c r="L51" s="63" t="s">
        <v>98</v>
      </c>
      <c r="M51" s="64" t="s">
        <v>82</v>
      </c>
      <c r="N51" s="64"/>
      <c r="O51" s="65" t="s">
        <v>83</v>
      </c>
      <c r="P51" s="65" t="s">
        <v>84</v>
      </c>
    </row>
    <row r="52" spans="1:16" ht="12.75" customHeight="1" thickBot="1">
      <c r="A52" s="35" t="str">
        <f t="shared" si="6"/>
        <v> AHSB 7.7.377 </v>
      </c>
      <c r="B52" s="5" t="str">
        <f t="shared" si="7"/>
        <v>II</v>
      </c>
      <c r="C52" s="35">
        <f t="shared" si="8"/>
        <v>30077.305</v>
      </c>
      <c r="D52" s="20" t="str">
        <f t="shared" si="9"/>
        <v>vis</v>
      </c>
      <c r="E52" s="62">
        <f>VLOOKUP(C52,A!C$21:E$971,3,FALSE)</f>
        <v>-10047.52768131376</v>
      </c>
      <c r="F52" s="5" t="s">
        <v>75</v>
      </c>
      <c r="G52" s="20" t="str">
        <f t="shared" si="10"/>
        <v>30077.305</v>
      </c>
      <c r="H52" s="35">
        <f t="shared" si="11"/>
        <v>-10047.5</v>
      </c>
      <c r="I52" s="63" t="s">
        <v>99</v>
      </c>
      <c r="J52" s="64" t="s">
        <v>100</v>
      </c>
      <c r="K52" s="63">
        <v>-10047.5</v>
      </c>
      <c r="L52" s="63" t="s">
        <v>101</v>
      </c>
      <c r="M52" s="64" t="s">
        <v>82</v>
      </c>
      <c r="N52" s="64"/>
      <c r="O52" s="65" t="s">
        <v>83</v>
      </c>
      <c r="P52" s="65" t="s">
        <v>84</v>
      </c>
    </row>
    <row r="53" spans="1:16" ht="12.75" customHeight="1" thickBot="1">
      <c r="A53" s="35" t="str">
        <f t="shared" si="6"/>
        <v> AHSB 7.7.377 </v>
      </c>
      <c r="B53" s="5" t="str">
        <f t="shared" si="7"/>
        <v>I</v>
      </c>
      <c r="C53" s="35">
        <f t="shared" si="8"/>
        <v>31033.475</v>
      </c>
      <c r="D53" s="20" t="str">
        <f t="shared" si="9"/>
        <v>vis</v>
      </c>
      <c r="E53" s="62">
        <f>VLOOKUP(C53,A!C$21:E$971,3,FALSE)</f>
        <v>-7999.987365753104</v>
      </c>
      <c r="F53" s="5" t="s">
        <v>75</v>
      </c>
      <c r="G53" s="20" t="str">
        <f t="shared" si="10"/>
        <v>31033.475</v>
      </c>
      <c r="H53" s="35">
        <f t="shared" si="11"/>
        <v>-8000</v>
      </c>
      <c r="I53" s="63" t="s">
        <v>102</v>
      </c>
      <c r="J53" s="64" t="s">
        <v>103</v>
      </c>
      <c r="K53" s="63">
        <v>-8000</v>
      </c>
      <c r="L53" s="63" t="s">
        <v>104</v>
      </c>
      <c r="M53" s="64" t="s">
        <v>82</v>
      </c>
      <c r="N53" s="64"/>
      <c r="O53" s="65" t="s">
        <v>83</v>
      </c>
      <c r="P53" s="65" t="s">
        <v>84</v>
      </c>
    </row>
    <row r="54" spans="1:16" ht="12.75" customHeight="1" thickBot="1">
      <c r="A54" s="35" t="str">
        <f t="shared" si="6"/>
        <v> AHSB 7.7.377 </v>
      </c>
      <c r="B54" s="5" t="str">
        <f t="shared" si="7"/>
        <v>II</v>
      </c>
      <c r="C54" s="35">
        <f t="shared" si="8"/>
        <v>31144.385</v>
      </c>
      <c r="D54" s="20" t="str">
        <f t="shared" si="9"/>
        <v>vis</v>
      </c>
      <c r="E54" s="62">
        <f>VLOOKUP(C54,A!C$21:E$971,3,FALSE)</f>
        <v>-7762.484937943371</v>
      </c>
      <c r="F54" s="5" t="s">
        <v>75</v>
      </c>
      <c r="G54" s="20" t="str">
        <f t="shared" si="10"/>
        <v>31144.385</v>
      </c>
      <c r="H54" s="35">
        <f t="shared" si="11"/>
        <v>-7762.5</v>
      </c>
      <c r="I54" s="63" t="s">
        <v>105</v>
      </c>
      <c r="J54" s="64" t="s">
        <v>106</v>
      </c>
      <c r="K54" s="63">
        <v>-7762.5</v>
      </c>
      <c r="L54" s="63" t="s">
        <v>107</v>
      </c>
      <c r="M54" s="64" t="s">
        <v>82</v>
      </c>
      <c r="N54" s="64"/>
      <c r="O54" s="65" t="s">
        <v>83</v>
      </c>
      <c r="P54" s="65" t="s">
        <v>84</v>
      </c>
    </row>
    <row r="55" spans="1:16" ht="12.75" customHeight="1" thickBot="1">
      <c r="A55" s="35" t="str">
        <f t="shared" si="6"/>
        <v> AHSB 7.7.377 </v>
      </c>
      <c r="B55" s="5" t="str">
        <f t="shared" si="7"/>
        <v>I</v>
      </c>
      <c r="C55" s="35">
        <f t="shared" si="8"/>
        <v>31846.495</v>
      </c>
      <c r="D55" s="20" t="str">
        <f t="shared" si="9"/>
        <v>vis</v>
      </c>
      <c r="E55" s="62">
        <f>VLOOKUP(C55,A!C$21:E$971,3,FALSE)</f>
        <v>-6258.988142438078</v>
      </c>
      <c r="F55" s="5" t="s">
        <v>75</v>
      </c>
      <c r="G55" s="20" t="str">
        <f t="shared" si="10"/>
        <v>31846.495</v>
      </c>
      <c r="H55" s="35">
        <f t="shared" si="11"/>
        <v>-6259</v>
      </c>
      <c r="I55" s="63" t="s">
        <v>108</v>
      </c>
      <c r="J55" s="64" t="s">
        <v>109</v>
      </c>
      <c r="K55" s="63">
        <v>-6259</v>
      </c>
      <c r="L55" s="63" t="s">
        <v>104</v>
      </c>
      <c r="M55" s="64" t="s">
        <v>82</v>
      </c>
      <c r="N55" s="64"/>
      <c r="O55" s="65" t="s">
        <v>83</v>
      </c>
      <c r="P55" s="65" t="s">
        <v>84</v>
      </c>
    </row>
    <row r="56" spans="1:16" ht="12.75" customHeight="1" thickBot="1">
      <c r="A56" s="35" t="str">
        <f t="shared" si="6"/>
        <v> AHSB 7.7.377 </v>
      </c>
      <c r="B56" s="5" t="str">
        <f t="shared" si="7"/>
        <v>I</v>
      </c>
      <c r="C56" s="35">
        <f t="shared" si="8"/>
        <v>31911.385</v>
      </c>
      <c r="D56" s="20" t="str">
        <f t="shared" si="9"/>
        <v>vis</v>
      </c>
      <c r="E56" s="62">
        <f>VLOOKUP(C56,A!C$21:E$971,3,FALSE)</f>
        <v>-6120.032840476366</v>
      </c>
      <c r="F56" s="5" t="s">
        <v>75</v>
      </c>
      <c r="G56" s="20" t="str">
        <f t="shared" si="10"/>
        <v>31911.385</v>
      </c>
      <c r="H56" s="35">
        <f t="shared" si="11"/>
        <v>-6120</v>
      </c>
      <c r="I56" s="63" t="s">
        <v>110</v>
      </c>
      <c r="J56" s="64" t="s">
        <v>111</v>
      </c>
      <c r="K56" s="63">
        <v>-6120</v>
      </c>
      <c r="L56" s="63" t="s">
        <v>112</v>
      </c>
      <c r="M56" s="64" t="s">
        <v>82</v>
      </c>
      <c r="N56" s="64"/>
      <c r="O56" s="65" t="s">
        <v>83</v>
      </c>
      <c r="P56" s="65" t="s">
        <v>84</v>
      </c>
    </row>
    <row r="57" spans="1:16" ht="12.75" customHeight="1" thickBot="1">
      <c r="A57" s="35" t="str">
        <f t="shared" si="6"/>
        <v> AHSB 7.7.377 </v>
      </c>
      <c r="B57" s="5" t="str">
        <f t="shared" si="7"/>
        <v>II</v>
      </c>
      <c r="C57" s="35">
        <f t="shared" si="8"/>
        <v>32233.39</v>
      </c>
      <c r="D57" s="20" t="str">
        <f t="shared" si="9"/>
        <v>vis</v>
      </c>
      <c r="E57" s="62">
        <f>VLOOKUP(C57,A!C$21:E$971,3,FALSE)</f>
        <v>-5430.492048240558</v>
      </c>
      <c r="F57" s="5" t="s">
        <v>75</v>
      </c>
      <c r="G57" s="20" t="str">
        <f t="shared" si="10"/>
        <v>32233.390</v>
      </c>
      <c r="H57" s="35">
        <f t="shared" si="11"/>
        <v>-5430.5</v>
      </c>
      <c r="I57" s="63" t="s">
        <v>113</v>
      </c>
      <c r="J57" s="64" t="s">
        <v>114</v>
      </c>
      <c r="K57" s="63">
        <v>-5430.5</v>
      </c>
      <c r="L57" s="63" t="s">
        <v>115</v>
      </c>
      <c r="M57" s="64" t="s">
        <v>82</v>
      </c>
      <c r="N57" s="64"/>
      <c r="O57" s="65" t="s">
        <v>83</v>
      </c>
      <c r="P57" s="65" t="s">
        <v>84</v>
      </c>
    </row>
    <row r="58" spans="1:16" ht="12.75" customHeight="1" thickBot="1">
      <c r="A58" s="35" t="str">
        <f t="shared" si="6"/>
        <v> AHSB 7.7.377 </v>
      </c>
      <c r="B58" s="5" t="str">
        <f t="shared" si="7"/>
        <v>II</v>
      </c>
      <c r="C58" s="35">
        <f t="shared" si="8"/>
        <v>32889.494</v>
      </c>
      <c r="D58" s="20" t="str">
        <f t="shared" si="9"/>
        <v>vis</v>
      </c>
      <c r="E58" s="62">
        <f>VLOOKUP(C58,A!C$21:E$971,3,FALSE)</f>
        <v>-4025.5123990143643</v>
      </c>
      <c r="F58" s="5" t="s">
        <v>75</v>
      </c>
      <c r="G58" s="20" t="str">
        <f t="shared" si="10"/>
        <v>32889.494</v>
      </c>
      <c r="H58" s="35">
        <f t="shared" si="11"/>
        <v>-4025.5</v>
      </c>
      <c r="I58" s="63" t="s">
        <v>116</v>
      </c>
      <c r="J58" s="64" t="s">
        <v>117</v>
      </c>
      <c r="K58" s="63">
        <v>-4025.5</v>
      </c>
      <c r="L58" s="63" t="s">
        <v>118</v>
      </c>
      <c r="M58" s="64" t="s">
        <v>82</v>
      </c>
      <c r="N58" s="64"/>
      <c r="O58" s="65" t="s">
        <v>83</v>
      </c>
      <c r="P58" s="65" t="s">
        <v>84</v>
      </c>
    </row>
    <row r="59" spans="1:16" ht="12.75" customHeight="1" thickBot="1">
      <c r="A59" s="35" t="str">
        <f t="shared" si="6"/>
        <v> AHSB 7.7.377 </v>
      </c>
      <c r="B59" s="5" t="str">
        <f t="shared" si="7"/>
        <v>II</v>
      </c>
      <c r="C59" s="35">
        <f t="shared" si="8"/>
        <v>32939.472</v>
      </c>
      <c r="D59" s="20" t="str">
        <f t="shared" si="9"/>
        <v>vis</v>
      </c>
      <c r="E59" s="62">
        <f>VLOOKUP(C59,A!C$21:E$971,3,FALSE)</f>
        <v>-3918.4896207520296</v>
      </c>
      <c r="F59" s="5" t="s">
        <v>75</v>
      </c>
      <c r="G59" s="20" t="str">
        <f t="shared" si="10"/>
        <v>32939.472</v>
      </c>
      <c r="H59" s="35">
        <f t="shared" si="11"/>
        <v>-3918.5</v>
      </c>
      <c r="I59" s="63" t="s">
        <v>119</v>
      </c>
      <c r="J59" s="64" t="s">
        <v>120</v>
      </c>
      <c r="K59" s="63">
        <v>-3918.5</v>
      </c>
      <c r="L59" s="63" t="s">
        <v>90</v>
      </c>
      <c r="M59" s="64" t="s">
        <v>82</v>
      </c>
      <c r="N59" s="64"/>
      <c r="O59" s="65" t="s">
        <v>83</v>
      </c>
      <c r="P59" s="65" t="s">
        <v>84</v>
      </c>
    </row>
    <row r="60" spans="1:16" ht="12.75" customHeight="1" thickBot="1">
      <c r="A60" s="35" t="str">
        <f t="shared" si="6"/>
        <v> AHSB 7.7.377 </v>
      </c>
      <c r="B60" s="5" t="str">
        <f t="shared" si="7"/>
        <v>I</v>
      </c>
      <c r="C60" s="35">
        <f t="shared" si="8"/>
        <v>33001.356</v>
      </c>
      <c r="D60" s="20" t="str">
        <f t="shared" si="9"/>
        <v>vis</v>
      </c>
      <c r="E60" s="62">
        <f>VLOOKUP(C60,A!C$21:E$971,3,FALSE)</f>
        <v>-3785.9713605178117</v>
      </c>
      <c r="F60" s="5" t="s">
        <v>75</v>
      </c>
      <c r="G60" s="20" t="str">
        <f t="shared" si="10"/>
        <v>33001.356</v>
      </c>
      <c r="H60" s="35">
        <f t="shared" si="11"/>
        <v>-3786</v>
      </c>
      <c r="I60" s="63" t="s">
        <v>121</v>
      </c>
      <c r="J60" s="64" t="s">
        <v>122</v>
      </c>
      <c r="K60" s="63">
        <v>-3786</v>
      </c>
      <c r="L60" s="63" t="s">
        <v>123</v>
      </c>
      <c r="M60" s="64" t="s">
        <v>82</v>
      </c>
      <c r="N60" s="64"/>
      <c r="O60" s="65" t="s">
        <v>83</v>
      </c>
      <c r="P60" s="65" t="s">
        <v>84</v>
      </c>
    </row>
    <row r="61" spans="1:16" ht="12.75" customHeight="1" thickBot="1">
      <c r="A61" s="35" t="str">
        <f t="shared" si="6"/>
        <v> AHSB 7.7.377 </v>
      </c>
      <c r="B61" s="5" t="str">
        <f t="shared" si="7"/>
        <v>II</v>
      </c>
      <c r="C61" s="35">
        <f t="shared" si="8"/>
        <v>33004.363</v>
      </c>
      <c r="D61" s="20" t="str">
        <f t="shared" si="9"/>
        <v>vis</v>
      </c>
      <c r="E61" s="62">
        <f>VLOOKUP(C61,A!C$21:E$971,3,FALSE)</f>
        <v>-3779.5321773925452</v>
      </c>
      <c r="F61" s="5" t="s">
        <v>75</v>
      </c>
      <c r="G61" s="20" t="str">
        <f t="shared" si="10"/>
        <v>33004.363</v>
      </c>
      <c r="H61" s="35">
        <f t="shared" si="11"/>
        <v>-3779.5</v>
      </c>
      <c r="I61" s="63" t="s">
        <v>124</v>
      </c>
      <c r="J61" s="64" t="s">
        <v>125</v>
      </c>
      <c r="K61" s="63">
        <v>-3779.5</v>
      </c>
      <c r="L61" s="63" t="s">
        <v>112</v>
      </c>
      <c r="M61" s="64" t="s">
        <v>82</v>
      </c>
      <c r="N61" s="64"/>
      <c r="O61" s="65" t="s">
        <v>83</v>
      </c>
      <c r="P61" s="65" t="s">
        <v>84</v>
      </c>
    </row>
    <row r="62" spans="1:16" ht="12.75" customHeight="1" thickBot="1">
      <c r="A62" s="35" t="str">
        <f t="shared" si="6"/>
        <v> AHSB 7.7.377 </v>
      </c>
      <c r="B62" s="5" t="str">
        <f t="shared" si="7"/>
        <v>II</v>
      </c>
      <c r="C62" s="35">
        <f t="shared" si="8"/>
        <v>33214.528</v>
      </c>
      <c r="D62" s="20" t="str">
        <f t="shared" si="9"/>
        <v>vis</v>
      </c>
      <c r="E62" s="62">
        <f>VLOOKUP(C62,A!C$21:E$971,3,FALSE)</f>
        <v>-3329.485312902122</v>
      </c>
      <c r="F62" s="5" t="s">
        <v>75</v>
      </c>
      <c r="G62" s="20" t="str">
        <f t="shared" si="10"/>
        <v>33214.528</v>
      </c>
      <c r="H62" s="35">
        <f t="shared" si="11"/>
        <v>-3329.5</v>
      </c>
      <c r="I62" s="63" t="s">
        <v>126</v>
      </c>
      <c r="J62" s="64" t="s">
        <v>127</v>
      </c>
      <c r="K62" s="63">
        <v>-3329.5</v>
      </c>
      <c r="L62" s="63" t="s">
        <v>107</v>
      </c>
      <c r="M62" s="64" t="s">
        <v>82</v>
      </c>
      <c r="N62" s="64"/>
      <c r="O62" s="65" t="s">
        <v>83</v>
      </c>
      <c r="P62" s="65" t="s">
        <v>84</v>
      </c>
    </row>
    <row r="63" spans="1:16" ht="12.75" customHeight="1" thickBot="1">
      <c r="A63" s="35" t="str">
        <f t="shared" si="6"/>
        <v> AHSB 7.7.377 </v>
      </c>
      <c r="B63" s="5" t="str">
        <f t="shared" si="7"/>
        <v>I</v>
      </c>
      <c r="C63" s="35">
        <f t="shared" si="8"/>
        <v>33685.467</v>
      </c>
      <c r="D63" s="20" t="str">
        <f t="shared" si="9"/>
        <v>vis</v>
      </c>
      <c r="E63" s="62">
        <f>VLOOKUP(C63,A!C$21:E$971,3,FALSE)</f>
        <v>-2321.017583659604</v>
      </c>
      <c r="F63" s="5" t="s">
        <v>75</v>
      </c>
      <c r="G63" s="20" t="str">
        <f t="shared" si="10"/>
        <v>33685.467</v>
      </c>
      <c r="H63" s="35">
        <f t="shared" si="11"/>
        <v>-2321</v>
      </c>
      <c r="I63" s="63" t="s">
        <v>128</v>
      </c>
      <c r="J63" s="64" t="s">
        <v>129</v>
      </c>
      <c r="K63" s="63">
        <v>-2321</v>
      </c>
      <c r="L63" s="63" t="s">
        <v>130</v>
      </c>
      <c r="M63" s="64" t="s">
        <v>82</v>
      </c>
      <c r="N63" s="64"/>
      <c r="O63" s="65" t="s">
        <v>83</v>
      </c>
      <c r="P63" s="65" t="s">
        <v>84</v>
      </c>
    </row>
    <row r="64" spans="1:16" ht="12.75" customHeight="1" thickBot="1">
      <c r="A64" s="35" t="str">
        <f t="shared" si="6"/>
        <v> AHSB 7.7.377 </v>
      </c>
      <c r="B64" s="5" t="str">
        <f t="shared" si="7"/>
        <v>I</v>
      </c>
      <c r="C64" s="35">
        <f t="shared" si="8"/>
        <v>34068.398</v>
      </c>
      <c r="D64" s="20" t="str">
        <f t="shared" si="9"/>
        <v>vis</v>
      </c>
      <c r="E64" s="62">
        <f>VLOOKUP(C64,A!C$21:E$971,3,FALSE)</f>
        <v>-1501.0099902630661</v>
      </c>
      <c r="F64" s="5" t="s">
        <v>75</v>
      </c>
      <c r="G64" s="20" t="str">
        <f t="shared" si="10"/>
        <v>34068.398</v>
      </c>
      <c r="H64" s="35">
        <f t="shared" si="11"/>
        <v>-1501</v>
      </c>
      <c r="I64" s="63" t="s">
        <v>131</v>
      </c>
      <c r="J64" s="64" t="s">
        <v>132</v>
      </c>
      <c r="K64" s="63">
        <v>-1501</v>
      </c>
      <c r="L64" s="63" t="s">
        <v>133</v>
      </c>
      <c r="M64" s="64" t="s">
        <v>82</v>
      </c>
      <c r="N64" s="64"/>
      <c r="O64" s="65" t="s">
        <v>83</v>
      </c>
      <c r="P64" s="65" t="s">
        <v>84</v>
      </c>
    </row>
    <row r="65" spans="1:16" ht="12.75" customHeight="1" thickBot="1">
      <c r="A65" s="35" t="str">
        <f t="shared" si="6"/>
        <v> AHSB 7.7.377 </v>
      </c>
      <c r="B65" s="5" t="str">
        <f t="shared" si="7"/>
        <v>II</v>
      </c>
      <c r="C65" s="35">
        <f t="shared" si="8"/>
        <v>34087.307</v>
      </c>
      <c r="D65" s="20" t="str">
        <f t="shared" si="9"/>
        <v>vis</v>
      </c>
      <c r="E65" s="62">
        <f>VLOOKUP(C65,A!C$21:E$971,3,FALSE)</f>
        <v>-1460.5182996359435</v>
      </c>
      <c r="F65" s="5" t="s">
        <v>75</v>
      </c>
      <c r="G65" s="20" t="str">
        <f t="shared" si="10"/>
        <v>34087.307</v>
      </c>
      <c r="H65" s="35">
        <f t="shared" si="11"/>
        <v>-1460.5</v>
      </c>
      <c r="I65" s="63" t="s">
        <v>134</v>
      </c>
      <c r="J65" s="64" t="s">
        <v>135</v>
      </c>
      <c r="K65" s="63">
        <v>-1460.5</v>
      </c>
      <c r="L65" s="63" t="s">
        <v>136</v>
      </c>
      <c r="M65" s="64" t="s">
        <v>82</v>
      </c>
      <c r="N65" s="64"/>
      <c r="O65" s="65" t="s">
        <v>83</v>
      </c>
      <c r="P65" s="65" t="s">
        <v>84</v>
      </c>
    </row>
    <row r="66" spans="1:16" ht="12.75" customHeight="1" thickBot="1">
      <c r="A66" s="35" t="str">
        <f t="shared" si="6"/>
        <v> AHSB 7.7.377 </v>
      </c>
      <c r="B66" s="5" t="str">
        <f t="shared" si="7"/>
        <v>I</v>
      </c>
      <c r="C66" s="35">
        <f t="shared" si="8"/>
        <v>34767.482</v>
      </c>
      <c r="D66" s="20" t="str">
        <f t="shared" si="9"/>
        <v>vis</v>
      </c>
      <c r="E66" s="62">
        <f>VLOOKUP(C66,A!C$21:E$971,3,FALSE)</f>
        <v>-3.9930644408655476</v>
      </c>
      <c r="F66" s="5" t="s">
        <v>75</v>
      </c>
      <c r="G66" s="20" t="str">
        <f t="shared" si="10"/>
        <v>34767.482</v>
      </c>
      <c r="H66" s="35">
        <f t="shared" si="11"/>
        <v>-4</v>
      </c>
      <c r="I66" s="63" t="s">
        <v>137</v>
      </c>
      <c r="J66" s="64" t="s">
        <v>138</v>
      </c>
      <c r="K66" s="63">
        <v>-4</v>
      </c>
      <c r="L66" s="63" t="s">
        <v>98</v>
      </c>
      <c r="M66" s="64" t="s">
        <v>82</v>
      </c>
      <c r="N66" s="64"/>
      <c r="O66" s="65" t="s">
        <v>83</v>
      </c>
      <c r="P66" s="65" t="s">
        <v>84</v>
      </c>
    </row>
    <row r="67" spans="1:16" ht="12.75" customHeight="1" thickBot="1">
      <c r="A67" s="35" t="str">
        <f t="shared" si="6"/>
        <v> AHSB 7.7.377 </v>
      </c>
      <c r="B67" s="5" t="str">
        <f t="shared" si="7"/>
        <v>I</v>
      </c>
      <c r="C67" s="35">
        <f t="shared" si="8"/>
        <v>34769.352</v>
      </c>
      <c r="D67" s="20" t="str">
        <f t="shared" si="9"/>
        <v>vis</v>
      </c>
      <c r="E67" s="62">
        <f>VLOOKUP(C67,A!C$21:E$971,3,FALSE)</f>
        <v>0.011349408229173194</v>
      </c>
      <c r="F67" s="5" t="s">
        <v>75</v>
      </c>
      <c r="G67" s="20" t="str">
        <f t="shared" si="10"/>
        <v>34769.352</v>
      </c>
      <c r="H67" s="35">
        <f t="shared" si="11"/>
        <v>0</v>
      </c>
      <c r="I67" s="63" t="s">
        <v>139</v>
      </c>
      <c r="J67" s="64" t="s">
        <v>140</v>
      </c>
      <c r="K67" s="63">
        <v>0</v>
      </c>
      <c r="L67" s="63" t="s">
        <v>90</v>
      </c>
      <c r="M67" s="64" t="s">
        <v>82</v>
      </c>
      <c r="N67" s="64"/>
      <c r="O67" s="65" t="s">
        <v>83</v>
      </c>
      <c r="P67" s="65" t="s">
        <v>84</v>
      </c>
    </row>
    <row r="68" spans="1:16" ht="12.75" customHeight="1" thickBot="1">
      <c r="A68" s="35" t="str">
        <f t="shared" si="6"/>
        <v> AHSB 7.7.377 </v>
      </c>
      <c r="B68" s="5" t="str">
        <f t="shared" si="7"/>
        <v>I</v>
      </c>
      <c r="C68" s="35">
        <f t="shared" si="8"/>
        <v>34770.297</v>
      </c>
      <c r="D68" s="20" t="str">
        <f t="shared" si="9"/>
        <v>vis</v>
      </c>
      <c r="E68" s="62">
        <f>VLOOKUP(C68,A!C$21:E$971,3,FALSE)</f>
        <v>2.0349703105835952</v>
      </c>
      <c r="F68" s="5" t="s">
        <v>75</v>
      </c>
      <c r="G68" s="20" t="str">
        <f t="shared" si="10"/>
        <v>34770.297</v>
      </c>
      <c r="H68" s="35">
        <f t="shared" si="11"/>
        <v>2</v>
      </c>
      <c r="I68" s="63" t="s">
        <v>141</v>
      </c>
      <c r="J68" s="64" t="s">
        <v>142</v>
      </c>
      <c r="K68" s="63">
        <v>2</v>
      </c>
      <c r="L68" s="63" t="s">
        <v>143</v>
      </c>
      <c r="M68" s="64" t="s">
        <v>82</v>
      </c>
      <c r="N68" s="64"/>
      <c r="O68" s="65" t="s">
        <v>83</v>
      </c>
      <c r="P68" s="65" t="s">
        <v>84</v>
      </c>
    </row>
    <row r="69" spans="1:16" ht="12.75" customHeight="1" thickBot="1">
      <c r="A69" s="35" t="str">
        <f t="shared" si="6"/>
        <v> AHSB 7.7.377 </v>
      </c>
      <c r="B69" s="5" t="str">
        <f t="shared" si="7"/>
        <v>II</v>
      </c>
      <c r="C69" s="35">
        <f t="shared" si="8"/>
        <v>34772.376</v>
      </c>
      <c r="D69" s="20" t="str">
        <f t="shared" si="9"/>
        <v>vis</v>
      </c>
      <c r="E69" s="62">
        <f>VLOOKUP(C69,A!C$21:E$971,3,FALSE)</f>
        <v>6.4869362957602075</v>
      </c>
      <c r="F69" s="5" t="s">
        <v>75</v>
      </c>
      <c r="G69" s="20" t="str">
        <f t="shared" si="10"/>
        <v>34772.376</v>
      </c>
      <c r="H69" s="35">
        <f t="shared" si="11"/>
        <v>6.5</v>
      </c>
      <c r="I69" s="63" t="s">
        <v>144</v>
      </c>
      <c r="J69" s="64" t="s">
        <v>145</v>
      </c>
      <c r="K69" s="63">
        <v>6.5</v>
      </c>
      <c r="L69" s="63" t="s">
        <v>118</v>
      </c>
      <c r="M69" s="64" t="s">
        <v>82</v>
      </c>
      <c r="N69" s="64"/>
      <c r="O69" s="65" t="s">
        <v>83</v>
      </c>
      <c r="P69" s="65" t="s">
        <v>84</v>
      </c>
    </row>
    <row r="70" spans="1:16" ht="12.75" customHeight="1" thickBot="1">
      <c r="A70" s="35" t="str">
        <f t="shared" si="6"/>
        <v> AHSB 7.7.377 </v>
      </c>
      <c r="B70" s="5" t="str">
        <f t="shared" si="7"/>
        <v>I</v>
      </c>
      <c r="C70" s="35">
        <f t="shared" si="8"/>
        <v>34776.342</v>
      </c>
      <c r="D70" s="20" t="str">
        <f t="shared" si="9"/>
        <v>vis</v>
      </c>
      <c r="E70" s="62">
        <f>VLOOKUP(C70,A!C$21:E$971,3,FALSE)</f>
        <v>14.979719892311335</v>
      </c>
      <c r="F70" s="5" t="s">
        <v>75</v>
      </c>
      <c r="G70" s="20" t="str">
        <f t="shared" si="10"/>
        <v>34776.342</v>
      </c>
      <c r="H70" s="35">
        <f t="shared" si="11"/>
        <v>15</v>
      </c>
      <c r="I70" s="63" t="s">
        <v>146</v>
      </c>
      <c r="J70" s="64" t="s">
        <v>147</v>
      </c>
      <c r="K70" s="63">
        <v>15</v>
      </c>
      <c r="L70" s="63" t="s">
        <v>136</v>
      </c>
      <c r="M70" s="64" t="s">
        <v>82</v>
      </c>
      <c r="N70" s="64"/>
      <c r="O70" s="65" t="s">
        <v>83</v>
      </c>
      <c r="P70" s="65" t="s">
        <v>84</v>
      </c>
    </row>
    <row r="71" spans="1:16" ht="12.75" customHeight="1" thickBot="1">
      <c r="A71" s="35" t="str">
        <f t="shared" si="6"/>
        <v> AHSB 7.7.377 </v>
      </c>
      <c r="B71" s="5" t="str">
        <f t="shared" si="7"/>
        <v>II</v>
      </c>
      <c r="C71" s="35">
        <f t="shared" si="8"/>
        <v>34780.325</v>
      </c>
      <c r="D71" s="20" t="str">
        <f t="shared" si="9"/>
        <v>vis</v>
      </c>
      <c r="E71" s="62">
        <f>VLOOKUP(C71,A!C$21:E$971,3,FALSE)</f>
        <v>23.508907251126676</v>
      </c>
      <c r="F71" s="5" t="s">
        <v>75</v>
      </c>
      <c r="G71" s="20" t="str">
        <f t="shared" si="10"/>
        <v>34780.325</v>
      </c>
      <c r="H71" s="35">
        <f t="shared" si="11"/>
        <v>23.5</v>
      </c>
      <c r="I71" s="63" t="s">
        <v>148</v>
      </c>
      <c r="J71" s="64" t="s">
        <v>149</v>
      </c>
      <c r="K71" s="63">
        <v>23.5</v>
      </c>
      <c r="L71" s="63" t="s">
        <v>115</v>
      </c>
      <c r="M71" s="64" t="s">
        <v>82</v>
      </c>
      <c r="N71" s="64"/>
      <c r="O71" s="65" t="s">
        <v>83</v>
      </c>
      <c r="P71" s="65" t="s">
        <v>84</v>
      </c>
    </row>
    <row r="72" spans="1:16" ht="12.75" customHeight="1" thickBot="1">
      <c r="A72" s="35" t="str">
        <f t="shared" si="6"/>
        <v> AHSB 7.7.377 </v>
      </c>
      <c r="B72" s="5" t="str">
        <f t="shared" si="7"/>
        <v>II</v>
      </c>
      <c r="C72" s="35">
        <f t="shared" si="8"/>
        <v>34809.288</v>
      </c>
      <c r="D72" s="20" t="str">
        <f t="shared" si="9"/>
        <v>vis</v>
      </c>
      <c r="E72" s="62">
        <f>VLOOKUP(C72,A!C$21:E$971,3,FALSE)</f>
        <v>85.5302111610907</v>
      </c>
      <c r="F72" s="5" t="s">
        <v>75</v>
      </c>
      <c r="G72" s="20" t="str">
        <f t="shared" si="10"/>
        <v>34809.288</v>
      </c>
      <c r="H72" s="35">
        <f t="shared" si="11"/>
        <v>85.5</v>
      </c>
      <c r="I72" s="63" t="s">
        <v>150</v>
      </c>
      <c r="J72" s="64" t="s">
        <v>151</v>
      </c>
      <c r="K72" s="63">
        <v>85.5</v>
      </c>
      <c r="L72" s="63" t="s">
        <v>152</v>
      </c>
      <c r="M72" s="64" t="s">
        <v>82</v>
      </c>
      <c r="N72" s="64"/>
      <c r="O72" s="65" t="s">
        <v>83</v>
      </c>
      <c r="P72" s="65" t="s">
        <v>84</v>
      </c>
    </row>
    <row r="73" spans="1:16" ht="12.75" customHeight="1" thickBot="1">
      <c r="A73" s="35" t="str">
        <f t="shared" si="6"/>
        <v> AHSB 7.7.377 </v>
      </c>
      <c r="B73" s="5" t="str">
        <f t="shared" si="7"/>
        <v>I</v>
      </c>
      <c r="C73" s="35">
        <f t="shared" si="8"/>
        <v>34811.38</v>
      </c>
      <c r="D73" s="20" t="str">
        <f t="shared" si="9"/>
        <v>vis</v>
      </c>
      <c r="E73" s="62">
        <f>VLOOKUP(C73,A!C$21:E$971,3,FALSE)</f>
        <v>90.0100153174087</v>
      </c>
      <c r="F73" s="5" t="s">
        <v>75</v>
      </c>
      <c r="G73" s="20" t="str">
        <f t="shared" si="10"/>
        <v>34811.380</v>
      </c>
      <c r="H73" s="35">
        <f t="shared" si="11"/>
        <v>90</v>
      </c>
      <c r="I73" s="63" t="s">
        <v>153</v>
      </c>
      <c r="J73" s="64" t="s">
        <v>154</v>
      </c>
      <c r="K73" s="63">
        <v>90</v>
      </c>
      <c r="L73" s="63" t="s">
        <v>90</v>
      </c>
      <c r="M73" s="64" t="s">
        <v>82</v>
      </c>
      <c r="N73" s="64"/>
      <c r="O73" s="65" t="s">
        <v>83</v>
      </c>
      <c r="P73" s="65" t="s">
        <v>84</v>
      </c>
    </row>
    <row r="74" spans="1:16" ht="12.75" customHeight="1" thickBot="1">
      <c r="A74" s="35" t="str">
        <f t="shared" si="6"/>
        <v> AHSB 7.7.377 </v>
      </c>
      <c r="B74" s="5" t="str">
        <f t="shared" si="7"/>
        <v>I</v>
      </c>
      <c r="C74" s="35">
        <f t="shared" si="8"/>
        <v>35078.499</v>
      </c>
      <c r="D74" s="20" t="str">
        <f t="shared" si="9"/>
        <v>vis</v>
      </c>
      <c r="E74" s="62">
        <f>VLOOKUP(C74,A!C$21:E$971,3,FALSE)</f>
        <v>662.0180489853342</v>
      </c>
      <c r="F74" s="5" t="s">
        <v>75</v>
      </c>
      <c r="G74" s="20" t="str">
        <f t="shared" si="10"/>
        <v>35078.499</v>
      </c>
      <c r="H74" s="35">
        <f t="shared" si="11"/>
        <v>662</v>
      </c>
      <c r="I74" s="63" t="s">
        <v>155</v>
      </c>
      <c r="J74" s="64" t="s">
        <v>156</v>
      </c>
      <c r="K74" s="63">
        <v>662</v>
      </c>
      <c r="L74" s="63" t="s">
        <v>157</v>
      </c>
      <c r="M74" s="64" t="s">
        <v>82</v>
      </c>
      <c r="N74" s="64"/>
      <c r="O74" s="65" t="s">
        <v>83</v>
      </c>
      <c r="P74" s="65" t="s">
        <v>84</v>
      </c>
    </row>
    <row r="75" spans="1:16" ht="12.75" customHeight="1" thickBot="1">
      <c r="A75" s="35" t="str">
        <f aca="true" t="shared" si="12" ref="A75:A95">P75</f>
        <v> AHSB 7.7.377 </v>
      </c>
      <c r="B75" s="5" t="str">
        <f aca="true" t="shared" si="13" ref="B75:B95">IF(H75=INT(H75),"I","II")</f>
        <v>I</v>
      </c>
      <c r="C75" s="35">
        <f aca="true" t="shared" si="14" ref="C75:C95">1*G75</f>
        <v>35107.448</v>
      </c>
      <c r="D75" s="20" t="str">
        <f aca="true" t="shared" si="15" ref="D75:D95">VLOOKUP(F75,I$1:J$5,2,FALSE)</f>
        <v>vis</v>
      </c>
      <c r="E75" s="62">
        <f>VLOOKUP(C75,A!C$21:E$971,3,FALSE)</f>
        <v>724.0093733263527</v>
      </c>
      <c r="F75" s="5" t="s">
        <v>75</v>
      </c>
      <c r="G75" s="20" t="str">
        <f aca="true" t="shared" si="16" ref="G75:G95">MID(I75,3,LEN(I75)-3)</f>
        <v>35107.448</v>
      </c>
      <c r="H75" s="35">
        <f aca="true" t="shared" si="17" ref="H75:H95">1*K75</f>
        <v>724</v>
      </c>
      <c r="I75" s="63" t="s">
        <v>158</v>
      </c>
      <c r="J75" s="64" t="s">
        <v>159</v>
      </c>
      <c r="K75" s="63">
        <v>724</v>
      </c>
      <c r="L75" s="63" t="s">
        <v>115</v>
      </c>
      <c r="M75" s="64" t="s">
        <v>82</v>
      </c>
      <c r="N75" s="64"/>
      <c r="O75" s="65" t="s">
        <v>83</v>
      </c>
      <c r="P75" s="65" t="s">
        <v>84</v>
      </c>
    </row>
    <row r="76" spans="1:16" ht="12.75" customHeight="1" thickBot="1">
      <c r="A76" s="35" t="str">
        <f t="shared" si="12"/>
        <v> AHSB 7.7.377 </v>
      </c>
      <c r="B76" s="5" t="str">
        <f t="shared" si="13"/>
        <v>I</v>
      </c>
      <c r="C76" s="35">
        <f t="shared" si="14"/>
        <v>35129.398</v>
      </c>
      <c r="D76" s="20" t="str">
        <f t="shared" si="15"/>
        <v>vis</v>
      </c>
      <c r="E76" s="62">
        <f>VLOOKUP(C76,A!C$21:E$971,3,FALSE)</f>
        <v>771.0130546032862</v>
      </c>
      <c r="F76" s="5" t="s">
        <v>75</v>
      </c>
      <c r="G76" s="20" t="str">
        <f t="shared" si="16"/>
        <v>35129.398</v>
      </c>
      <c r="H76" s="35">
        <f t="shared" si="17"/>
        <v>771</v>
      </c>
      <c r="I76" s="63" t="s">
        <v>160</v>
      </c>
      <c r="J76" s="64" t="s">
        <v>161</v>
      </c>
      <c r="K76" s="63">
        <v>771</v>
      </c>
      <c r="L76" s="63" t="s">
        <v>104</v>
      </c>
      <c r="M76" s="64" t="s">
        <v>82</v>
      </c>
      <c r="N76" s="64"/>
      <c r="O76" s="65" t="s">
        <v>83</v>
      </c>
      <c r="P76" s="65" t="s">
        <v>84</v>
      </c>
    </row>
    <row r="77" spans="1:16" ht="12.75" customHeight="1" thickBot="1">
      <c r="A77" s="35" t="str">
        <f t="shared" si="12"/>
        <v> AHSB 7.7.377 </v>
      </c>
      <c r="B77" s="5" t="str">
        <f t="shared" si="13"/>
        <v>II</v>
      </c>
      <c r="C77" s="35">
        <f t="shared" si="14"/>
        <v>35131.49</v>
      </c>
      <c r="D77" s="20" t="str">
        <f t="shared" si="15"/>
        <v>vis</v>
      </c>
      <c r="E77" s="62">
        <f>VLOOKUP(C77,A!C$21:E$971,3,FALSE)</f>
        <v>775.4928587596041</v>
      </c>
      <c r="F77" s="5" t="s">
        <v>75</v>
      </c>
      <c r="G77" s="20" t="str">
        <f t="shared" si="16"/>
        <v>35131.490</v>
      </c>
      <c r="H77" s="35">
        <f t="shared" si="17"/>
        <v>775.5</v>
      </c>
      <c r="I77" s="63" t="s">
        <v>162</v>
      </c>
      <c r="J77" s="64" t="s">
        <v>163</v>
      </c>
      <c r="K77" s="63">
        <v>775.5</v>
      </c>
      <c r="L77" s="63" t="s">
        <v>77</v>
      </c>
      <c r="M77" s="64" t="s">
        <v>82</v>
      </c>
      <c r="N77" s="64"/>
      <c r="O77" s="65" t="s">
        <v>83</v>
      </c>
      <c r="P77" s="65" t="s">
        <v>84</v>
      </c>
    </row>
    <row r="78" spans="1:16" ht="12.75" customHeight="1" thickBot="1">
      <c r="A78" s="35" t="str">
        <f t="shared" si="12"/>
        <v> AHSB 7.7.377 </v>
      </c>
      <c r="B78" s="5" t="str">
        <f t="shared" si="13"/>
        <v>II</v>
      </c>
      <c r="C78" s="35">
        <f t="shared" si="14"/>
        <v>35160.45</v>
      </c>
      <c r="D78" s="20" t="str">
        <f t="shared" si="15"/>
        <v>vis</v>
      </c>
      <c r="E78" s="62">
        <f>VLOOKUP(C78,A!C$21:E$971,3,FALSE)</f>
        <v>837.5077384762183</v>
      </c>
      <c r="F78" s="5" t="s">
        <v>75</v>
      </c>
      <c r="G78" s="20" t="str">
        <f t="shared" si="16"/>
        <v>35160.450</v>
      </c>
      <c r="H78" s="35">
        <f t="shared" si="17"/>
        <v>837.5</v>
      </c>
      <c r="I78" s="63" t="s">
        <v>164</v>
      </c>
      <c r="J78" s="64" t="s">
        <v>165</v>
      </c>
      <c r="K78" s="63">
        <v>837.5</v>
      </c>
      <c r="L78" s="63" t="s">
        <v>115</v>
      </c>
      <c r="M78" s="64" t="s">
        <v>82</v>
      </c>
      <c r="N78" s="64"/>
      <c r="O78" s="65" t="s">
        <v>83</v>
      </c>
      <c r="P78" s="65" t="s">
        <v>84</v>
      </c>
    </row>
    <row r="79" spans="1:16" ht="12.75" customHeight="1" thickBot="1">
      <c r="A79" s="35" t="str">
        <f t="shared" si="12"/>
        <v> AHSB 7.7.377 </v>
      </c>
      <c r="B79" s="5" t="str">
        <f t="shared" si="13"/>
        <v>II</v>
      </c>
      <c r="C79" s="35">
        <f t="shared" si="14"/>
        <v>35161.375</v>
      </c>
      <c r="D79" s="20" t="str">
        <f t="shared" si="15"/>
        <v>vis</v>
      </c>
      <c r="E79" s="62">
        <f>VLOOKUP(C79,A!C$21:E$971,3,FALSE)</f>
        <v>839.4885314229741</v>
      </c>
      <c r="F79" s="5" t="s">
        <v>75</v>
      </c>
      <c r="G79" s="20" t="str">
        <f t="shared" si="16"/>
        <v>35161.375</v>
      </c>
      <c r="H79" s="35">
        <f t="shared" si="17"/>
        <v>839.5</v>
      </c>
      <c r="I79" s="63" t="s">
        <v>166</v>
      </c>
      <c r="J79" s="64" t="s">
        <v>167</v>
      </c>
      <c r="K79" s="63">
        <v>839.5</v>
      </c>
      <c r="L79" s="63" t="s">
        <v>133</v>
      </c>
      <c r="M79" s="64" t="s">
        <v>82</v>
      </c>
      <c r="N79" s="64"/>
      <c r="O79" s="65" t="s">
        <v>83</v>
      </c>
      <c r="P79" s="65" t="s">
        <v>84</v>
      </c>
    </row>
    <row r="80" spans="1:16" ht="12.75" customHeight="1" thickBot="1">
      <c r="A80" s="35" t="str">
        <f t="shared" si="12"/>
        <v> AHSB 7.7.377 </v>
      </c>
      <c r="B80" s="5" t="str">
        <f t="shared" si="13"/>
        <v>I</v>
      </c>
      <c r="C80" s="35">
        <f t="shared" si="14"/>
        <v>35163.482</v>
      </c>
      <c r="D80" s="20" t="str">
        <f t="shared" si="15"/>
        <v>vis</v>
      </c>
      <c r="E80" s="62">
        <f>VLOOKUP(C80,A!C$21:E$971,3,FALSE)</f>
        <v>844.0004565460105</v>
      </c>
      <c r="F80" s="5" t="s">
        <v>75</v>
      </c>
      <c r="G80" s="20" t="str">
        <f t="shared" si="16"/>
        <v>35163.482</v>
      </c>
      <c r="H80" s="35">
        <f t="shared" si="17"/>
        <v>844</v>
      </c>
      <c r="I80" s="63" t="s">
        <v>168</v>
      </c>
      <c r="J80" s="64" t="s">
        <v>169</v>
      </c>
      <c r="K80" s="63">
        <v>844</v>
      </c>
      <c r="L80" s="63" t="s">
        <v>170</v>
      </c>
      <c r="M80" s="64" t="s">
        <v>82</v>
      </c>
      <c r="N80" s="64"/>
      <c r="O80" s="65" t="s">
        <v>83</v>
      </c>
      <c r="P80" s="65" t="s">
        <v>84</v>
      </c>
    </row>
    <row r="81" spans="1:16" ht="12.75" customHeight="1" thickBot="1">
      <c r="A81" s="35" t="str">
        <f t="shared" si="12"/>
        <v> AHSB 7.7.377 </v>
      </c>
      <c r="B81" s="5" t="str">
        <f t="shared" si="13"/>
        <v>I</v>
      </c>
      <c r="C81" s="35">
        <f t="shared" si="14"/>
        <v>35164.423</v>
      </c>
      <c r="D81" s="20" t="str">
        <f t="shared" si="15"/>
        <v>vis</v>
      </c>
      <c r="E81" s="62">
        <f>VLOOKUP(C81,A!C$21:E$971,3,FALSE)</f>
        <v>846.0155118572421</v>
      </c>
      <c r="F81" s="5" t="s">
        <v>75</v>
      </c>
      <c r="G81" s="20" t="str">
        <f t="shared" si="16"/>
        <v>35164.423</v>
      </c>
      <c r="H81" s="35">
        <f t="shared" si="17"/>
        <v>846</v>
      </c>
      <c r="I81" s="63" t="s">
        <v>171</v>
      </c>
      <c r="J81" s="64" t="s">
        <v>172</v>
      </c>
      <c r="K81" s="63">
        <v>846</v>
      </c>
      <c r="L81" s="63" t="s">
        <v>107</v>
      </c>
      <c r="M81" s="64" t="s">
        <v>82</v>
      </c>
      <c r="N81" s="64"/>
      <c r="O81" s="65" t="s">
        <v>83</v>
      </c>
      <c r="P81" s="65" t="s">
        <v>84</v>
      </c>
    </row>
    <row r="82" spans="1:16" ht="12.75" customHeight="1" thickBot="1">
      <c r="A82" s="35" t="str">
        <f t="shared" si="12"/>
        <v> AHSB 7.7.377 </v>
      </c>
      <c r="B82" s="5" t="str">
        <f t="shared" si="13"/>
        <v>I</v>
      </c>
      <c r="C82" s="35">
        <f t="shared" si="14"/>
        <v>35165.359</v>
      </c>
      <c r="D82" s="20" t="str">
        <f t="shared" si="15"/>
        <v>vis</v>
      </c>
      <c r="E82" s="62">
        <f>VLOOKUP(C82,A!C$21:E$971,3,FALSE)</f>
        <v>848.0198601795624</v>
      </c>
      <c r="F82" s="5" t="s">
        <v>75</v>
      </c>
      <c r="G82" s="20" t="str">
        <f t="shared" si="16"/>
        <v>35165.359</v>
      </c>
      <c r="H82" s="35">
        <f t="shared" si="17"/>
        <v>848</v>
      </c>
      <c r="I82" s="63" t="s">
        <v>173</v>
      </c>
      <c r="J82" s="64" t="s">
        <v>174</v>
      </c>
      <c r="K82" s="63">
        <v>848</v>
      </c>
      <c r="L82" s="63" t="s">
        <v>175</v>
      </c>
      <c r="M82" s="64" t="s">
        <v>82</v>
      </c>
      <c r="N82" s="64"/>
      <c r="O82" s="65" t="s">
        <v>83</v>
      </c>
      <c r="P82" s="65" t="s">
        <v>84</v>
      </c>
    </row>
    <row r="83" spans="1:16" ht="12.75" customHeight="1" thickBot="1">
      <c r="A83" s="35" t="str">
        <f t="shared" si="12"/>
        <v> AHSB 7.7.377 </v>
      </c>
      <c r="B83" s="5" t="str">
        <f t="shared" si="13"/>
        <v>I</v>
      </c>
      <c r="C83" s="35">
        <f t="shared" si="14"/>
        <v>35185.42</v>
      </c>
      <c r="D83" s="20" t="str">
        <f t="shared" si="15"/>
        <v>vis</v>
      </c>
      <c r="E83" s="62">
        <f>VLOOKUP(C83,A!C$21:E$971,3,FALSE)</f>
        <v>890.9784410495598</v>
      </c>
      <c r="F83" s="5" t="s">
        <v>75</v>
      </c>
      <c r="G83" s="20" t="str">
        <f t="shared" si="16"/>
        <v>35185.420</v>
      </c>
      <c r="H83" s="35">
        <f t="shared" si="17"/>
        <v>891</v>
      </c>
      <c r="I83" s="63" t="s">
        <v>176</v>
      </c>
      <c r="J83" s="64" t="s">
        <v>177</v>
      </c>
      <c r="K83" s="63">
        <v>891</v>
      </c>
      <c r="L83" s="63" t="s">
        <v>178</v>
      </c>
      <c r="M83" s="64" t="s">
        <v>82</v>
      </c>
      <c r="N83" s="64"/>
      <c r="O83" s="65" t="s">
        <v>83</v>
      </c>
      <c r="P83" s="65" t="s">
        <v>84</v>
      </c>
    </row>
    <row r="84" spans="1:16" ht="12.75" customHeight="1" thickBot="1">
      <c r="A84" s="35" t="str">
        <f t="shared" si="12"/>
        <v> AHSB 7.7.377 </v>
      </c>
      <c r="B84" s="5" t="str">
        <f t="shared" si="13"/>
        <v>I</v>
      </c>
      <c r="C84" s="35">
        <f t="shared" si="14"/>
        <v>35186.36</v>
      </c>
      <c r="D84" s="20" t="str">
        <f t="shared" si="15"/>
        <v>vis</v>
      </c>
      <c r="E84" s="62">
        <f>VLOOKUP(C84,A!C$21:E$971,3,FALSE)</f>
        <v>892.9913549630186</v>
      </c>
      <c r="F84" s="5" t="s">
        <v>75</v>
      </c>
      <c r="G84" s="20" t="str">
        <f t="shared" si="16"/>
        <v>35186.360</v>
      </c>
      <c r="H84" s="35">
        <f t="shared" si="17"/>
        <v>893</v>
      </c>
      <c r="I84" s="63" t="s">
        <v>179</v>
      </c>
      <c r="J84" s="64" t="s">
        <v>180</v>
      </c>
      <c r="K84" s="63">
        <v>893</v>
      </c>
      <c r="L84" s="63" t="s">
        <v>181</v>
      </c>
      <c r="M84" s="64" t="s">
        <v>82</v>
      </c>
      <c r="N84" s="64"/>
      <c r="O84" s="65" t="s">
        <v>83</v>
      </c>
      <c r="P84" s="65" t="s">
        <v>84</v>
      </c>
    </row>
    <row r="85" spans="1:16" ht="12.75" customHeight="1" thickBot="1">
      <c r="A85" s="35" t="str">
        <f t="shared" si="12"/>
        <v> AHSB 7.7.377 </v>
      </c>
      <c r="B85" s="5" t="str">
        <f t="shared" si="13"/>
        <v>I</v>
      </c>
      <c r="C85" s="35">
        <f t="shared" si="14"/>
        <v>35460.47</v>
      </c>
      <c r="D85" s="20" t="str">
        <f t="shared" si="15"/>
        <v>vis</v>
      </c>
      <c r="E85" s="62">
        <f>VLOOKUP(C85,A!C$21:E$971,3,FALSE)</f>
        <v>1479.969900512799</v>
      </c>
      <c r="F85" s="5" t="s">
        <v>75</v>
      </c>
      <c r="G85" s="20" t="str">
        <f t="shared" si="16"/>
        <v>35460.470</v>
      </c>
      <c r="H85" s="35">
        <f t="shared" si="17"/>
        <v>1480</v>
      </c>
      <c r="I85" s="63" t="s">
        <v>182</v>
      </c>
      <c r="J85" s="64" t="s">
        <v>183</v>
      </c>
      <c r="K85" s="63">
        <v>1480</v>
      </c>
      <c r="L85" s="63" t="s">
        <v>184</v>
      </c>
      <c r="M85" s="64" t="s">
        <v>82</v>
      </c>
      <c r="N85" s="64"/>
      <c r="O85" s="65" t="s">
        <v>83</v>
      </c>
      <c r="P85" s="65" t="s">
        <v>84</v>
      </c>
    </row>
    <row r="86" spans="1:16" ht="12.75" customHeight="1" thickBot="1">
      <c r="A86" s="35" t="str">
        <f t="shared" si="12"/>
        <v> AHSB 7.7.377 </v>
      </c>
      <c r="B86" s="5" t="str">
        <f t="shared" si="13"/>
        <v>II</v>
      </c>
      <c r="C86" s="35">
        <f t="shared" si="14"/>
        <v>35486.417</v>
      </c>
      <c r="D86" s="20" t="str">
        <f t="shared" si="15"/>
        <v>vis</v>
      </c>
      <c r="E86" s="62">
        <f>VLOOKUP(C86,A!C$21:E$971,3,FALSE)</f>
        <v>1535.5327487174623</v>
      </c>
      <c r="F86" s="5" t="s">
        <v>75</v>
      </c>
      <c r="G86" s="20" t="str">
        <f t="shared" si="16"/>
        <v>35486.417</v>
      </c>
      <c r="H86" s="35">
        <f t="shared" si="17"/>
        <v>1535.5</v>
      </c>
      <c r="I86" s="63" t="s">
        <v>185</v>
      </c>
      <c r="J86" s="64" t="s">
        <v>186</v>
      </c>
      <c r="K86" s="63">
        <v>1535.5</v>
      </c>
      <c r="L86" s="63" t="s">
        <v>187</v>
      </c>
      <c r="M86" s="64" t="s">
        <v>82</v>
      </c>
      <c r="N86" s="64"/>
      <c r="O86" s="65" t="s">
        <v>83</v>
      </c>
      <c r="P86" s="65" t="s">
        <v>84</v>
      </c>
    </row>
    <row r="87" spans="1:16" ht="12.75" customHeight="1" thickBot="1">
      <c r="A87" s="35" t="str">
        <f t="shared" si="12"/>
        <v> AHSB 7.7.377 </v>
      </c>
      <c r="B87" s="5" t="str">
        <f t="shared" si="13"/>
        <v>I</v>
      </c>
      <c r="C87" s="35">
        <f t="shared" si="14"/>
        <v>36253.45</v>
      </c>
      <c r="D87" s="20" t="str">
        <f t="shared" si="15"/>
        <v>vis</v>
      </c>
      <c r="E87" s="62">
        <f>VLOOKUP(C87,A!C$21:E$971,3,FALSE)</f>
        <v>3178.055512311207</v>
      </c>
      <c r="F87" s="5" t="s">
        <v>75</v>
      </c>
      <c r="G87" s="20" t="str">
        <f t="shared" si="16"/>
        <v>36253.450</v>
      </c>
      <c r="H87" s="35">
        <f t="shared" si="17"/>
        <v>3178</v>
      </c>
      <c r="I87" s="63" t="s">
        <v>188</v>
      </c>
      <c r="J87" s="64" t="s">
        <v>189</v>
      </c>
      <c r="K87" s="63">
        <v>3178</v>
      </c>
      <c r="L87" s="63" t="s">
        <v>190</v>
      </c>
      <c r="M87" s="64" t="s">
        <v>82</v>
      </c>
      <c r="N87" s="64"/>
      <c r="O87" s="65" t="s">
        <v>83</v>
      </c>
      <c r="P87" s="65" t="s">
        <v>84</v>
      </c>
    </row>
    <row r="88" spans="1:16" ht="12.75" customHeight="1" thickBot="1">
      <c r="A88" s="35" t="str">
        <f t="shared" si="12"/>
        <v> AHSB 7.7.377 </v>
      </c>
      <c r="B88" s="5" t="str">
        <f t="shared" si="13"/>
        <v>II</v>
      </c>
      <c r="C88" s="35">
        <f t="shared" si="14"/>
        <v>36597.363</v>
      </c>
      <c r="D88" s="20" t="str">
        <f t="shared" si="15"/>
        <v>vis</v>
      </c>
      <c r="E88" s="62">
        <f>VLOOKUP(C88,A!C$21:E$971,3,FALSE)</f>
        <v>3914.5100471171663</v>
      </c>
      <c r="F88" s="5" t="s">
        <v>75</v>
      </c>
      <c r="G88" s="20" t="str">
        <f t="shared" si="16"/>
        <v>36597.363</v>
      </c>
      <c r="H88" s="35">
        <f t="shared" si="17"/>
        <v>3914.5</v>
      </c>
      <c r="I88" s="63" t="s">
        <v>191</v>
      </c>
      <c r="J88" s="64" t="s">
        <v>192</v>
      </c>
      <c r="K88" s="63">
        <v>3914.5</v>
      </c>
      <c r="L88" s="63" t="s">
        <v>90</v>
      </c>
      <c r="M88" s="64" t="s">
        <v>82</v>
      </c>
      <c r="N88" s="64"/>
      <c r="O88" s="65" t="s">
        <v>83</v>
      </c>
      <c r="P88" s="65" t="s">
        <v>84</v>
      </c>
    </row>
    <row r="89" spans="1:16" ht="12.75" customHeight="1" thickBot="1">
      <c r="A89" s="35" t="str">
        <f t="shared" si="12"/>
        <v> AHSB 7.7.377 </v>
      </c>
      <c r="B89" s="5" t="str">
        <f t="shared" si="13"/>
        <v>I</v>
      </c>
      <c r="C89" s="35">
        <f t="shared" si="14"/>
        <v>36983.315</v>
      </c>
      <c r="D89" s="20" t="str">
        <f t="shared" si="15"/>
        <v>vis</v>
      </c>
      <c r="E89" s="62">
        <f>VLOOKUP(C89,A!C$21:E$971,3,FALSE)</f>
        <v>4740.986803207901</v>
      </c>
      <c r="F89" s="5" t="s">
        <v>75</v>
      </c>
      <c r="G89" s="20" t="str">
        <f t="shared" si="16"/>
        <v>36983.315</v>
      </c>
      <c r="H89" s="35">
        <f t="shared" si="17"/>
        <v>4741</v>
      </c>
      <c r="I89" s="63" t="s">
        <v>193</v>
      </c>
      <c r="J89" s="64" t="s">
        <v>194</v>
      </c>
      <c r="K89" s="63">
        <v>4741</v>
      </c>
      <c r="L89" s="63" t="s">
        <v>118</v>
      </c>
      <c r="M89" s="64" t="s">
        <v>82</v>
      </c>
      <c r="N89" s="64"/>
      <c r="O89" s="65" t="s">
        <v>83</v>
      </c>
      <c r="P89" s="65" t="s">
        <v>84</v>
      </c>
    </row>
    <row r="90" spans="1:16" ht="12.75" customHeight="1" thickBot="1">
      <c r="A90" s="35" t="str">
        <f t="shared" si="12"/>
        <v>BAVM 56 </v>
      </c>
      <c r="B90" s="5" t="str">
        <f t="shared" si="13"/>
        <v>II</v>
      </c>
      <c r="C90" s="35">
        <f t="shared" si="14"/>
        <v>47886.611</v>
      </c>
      <c r="D90" s="20" t="str">
        <f t="shared" si="15"/>
        <v>vis</v>
      </c>
      <c r="E90" s="62">
        <f>VLOOKUP(C90,A!C$21:E$971,3,FALSE)</f>
        <v>28089.28065523345</v>
      </c>
      <c r="F90" s="5" t="s">
        <v>75</v>
      </c>
      <c r="G90" s="20" t="str">
        <f t="shared" si="16"/>
        <v>47886.611</v>
      </c>
      <c r="H90" s="35">
        <f t="shared" si="17"/>
        <v>28089.5</v>
      </c>
      <c r="I90" s="63" t="s">
        <v>195</v>
      </c>
      <c r="J90" s="64" t="s">
        <v>196</v>
      </c>
      <c r="K90" s="63">
        <v>28089.5</v>
      </c>
      <c r="L90" s="63" t="s">
        <v>197</v>
      </c>
      <c r="M90" s="64" t="s">
        <v>78</v>
      </c>
      <c r="N90" s="64"/>
      <c r="O90" s="65" t="s">
        <v>198</v>
      </c>
      <c r="P90" s="66" t="s">
        <v>199</v>
      </c>
    </row>
    <row r="91" spans="1:16" ht="12.75" customHeight="1" thickBot="1">
      <c r="A91" s="35" t="str">
        <f t="shared" si="12"/>
        <v>BAVM 68 </v>
      </c>
      <c r="B91" s="5" t="str">
        <f t="shared" si="13"/>
        <v>I</v>
      </c>
      <c r="C91" s="35">
        <f t="shared" si="14"/>
        <v>49310.6544</v>
      </c>
      <c r="D91" s="20" t="str">
        <f t="shared" si="15"/>
        <v>vis</v>
      </c>
      <c r="E91" s="62">
        <f>VLOOKUP(C91,A!C$21:E$971,3,FALSE)</f>
        <v>31138.724031001442</v>
      </c>
      <c r="F91" s="5" t="s">
        <v>75</v>
      </c>
      <c r="G91" s="20" t="str">
        <f t="shared" si="16"/>
        <v>49310.6544</v>
      </c>
      <c r="H91" s="35">
        <f t="shared" si="17"/>
        <v>31139</v>
      </c>
      <c r="I91" s="63" t="s">
        <v>200</v>
      </c>
      <c r="J91" s="64" t="s">
        <v>201</v>
      </c>
      <c r="K91" s="63">
        <v>31139</v>
      </c>
      <c r="L91" s="63" t="s">
        <v>202</v>
      </c>
      <c r="M91" s="64" t="s">
        <v>203</v>
      </c>
      <c r="N91" s="64" t="s">
        <v>204</v>
      </c>
      <c r="O91" s="65" t="s">
        <v>205</v>
      </c>
      <c r="P91" s="66" t="s">
        <v>206</v>
      </c>
    </row>
    <row r="92" spans="1:16" ht="12.75" customHeight="1" thickBot="1">
      <c r="A92" s="35" t="str">
        <f t="shared" si="12"/>
        <v>BAVM 68 </v>
      </c>
      <c r="B92" s="5" t="str">
        <f t="shared" si="13"/>
        <v>II</v>
      </c>
      <c r="C92" s="35">
        <f t="shared" si="14"/>
        <v>49315.5576</v>
      </c>
      <c r="D92" s="20" t="str">
        <f t="shared" si="15"/>
        <v>vis</v>
      </c>
      <c r="E92" s="62">
        <f>VLOOKUP(C92,A!C$21:E$971,3,FALSE)</f>
        <v>31149.22373259766</v>
      </c>
      <c r="F92" s="5" t="s">
        <v>75</v>
      </c>
      <c r="G92" s="20" t="str">
        <f t="shared" si="16"/>
        <v>49315.5576</v>
      </c>
      <c r="H92" s="35">
        <f t="shared" si="17"/>
        <v>31149.5</v>
      </c>
      <c r="I92" s="63" t="s">
        <v>207</v>
      </c>
      <c r="J92" s="64" t="s">
        <v>208</v>
      </c>
      <c r="K92" s="63">
        <v>31149.5</v>
      </c>
      <c r="L92" s="63" t="s">
        <v>209</v>
      </c>
      <c r="M92" s="64" t="s">
        <v>203</v>
      </c>
      <c r="N92" s="64" t="s">
        <v>204</v>
      </c>
      <c r="O92" s="65" t="s">
        <v>205</v>
      </c>
      <c r="P92" s="66" t="s">
        <v>206</v>
      </c>
    </row>
    <row r="93" spans="1:16" ht="12.75" customHeight="1" thickBot="1">
      <c r="A93" s="35" t="str">
        <f t="shared" si="12"/>
        <v>BAVM 68 </v>
      </c>
      <c r="B93" s="5" t="str">
        <f t="shared" si="13"/>
        <v>I</v>
      </c>
      <c r="C93" s="35">
        <f t="shared" si="14"/>
        <v>49319.5222</v>
      </c>
      <c r="D93" s="20" t="str">
        <f t="shared" si="15"/>
        <v>vis</v>
      </c>
      <c r="E93" s="62">
        <f>VLOOKUP(C93,A!C$21:E$971,3,FALSE)</f>
        <v>31157.713518237317</v>
      </c>
      <c r="F93" s="5" t="s">
        <v>75</v>
      </c>
      <c r="G93" s="20" t="str">
        <f t="shared" si="16"/>
        <v>49319.5222</v>
      </c>
      <c r="H93" s="35">
        <f t="shared" si="17"/>
        <v>31158</v>
      </c>
      <c r="I93" s="63" t="s">
        <v>210</v>
      </c>
      <c r="J93" s="64" t="s">
        <v>211</v>
      </c>
      <c r="K93" s="63">
        <v>31158</v>
      </c>
      <c r="L93" s="63" t="s">
        <v>212</v>
      </c>
      <c r="M93" s="64" t="s">
        <v>203</v>
      </c>
      <c r="N93" s="64" t="s">
        <v>204</v>
      </c>
      <c r="O93" s="65" t="s">
        <v>205</v>
      </c>
      <c r="P93" s="66" t="s">
        <v>206</v>
      </c>
    </row>
    <row r="94" spans="1:16" ht="12.75" customHeight="1" thickBot="1">
      <c r="A94" s="35" t="str">
        <f t="shared" si="12"/>
        <v>BAVM 68 </v>
      </c>
      <c r="B94" s="5" t="str">
        <f t="shared" si="13"/>
        <v>I</v>
      </c>
      <c r="C94" s="35">
        <f t="shared" si="14"/>
        <v>49399.3823</v>
      </c>
      <c r="D94" s="20" t="str">
        <f t="shared" si="15"/>
        <v>vis</v>
      </c>
      <c r="E94" s="62">
        <f>VLOOKUP(C94,A!C$21:E$971,3,FALSE)</f>
        <v>31328.725759109446</v>
      </c>
      <c r="F94" s="5" t="s">
        <v>75</v>
      </c>
      <c r="G94" s="20" t="str">
        <f t="shared" si="16"/>
        <v>49399.3823</v>
      </c>
      <c r="H94" s="35">
        <f t="shared" si="17"/>
        <v>31329</v>
      </c>
      <c r="I94" s="63" t="s">
        <v>213</v>
      </c>
      <c r="J94" s="64" t="s">
        <v>214</v>
      </c>
      <c r="K94" s="63">
        <v>31329</v>
      </c>
      <c r="L94" s="63" t="s">
        <v>215</v>
      </c>
      <c r="M94" s="64" t="s">
        <v>203</v>
      </c>
      <c r="N94" s="64" t="s">
        <v>204</v>
      </c>
      <c r="O94" s="65" t="s">
        <v>205</v>
      </c>
      <c r="P94" s="66" t="s">
        <v>206</v>
      </c>
    </row>
    <row r="95" spans="1:16" ht="12.75" customHeight="1" thickBot="1">
      <c r="A95" s="35" t="str">
        <f t="shared" si="12"/>
        <v>BAVM 68 </v>
      </c>
      <c r="B95" s="5" t="str">
        <f t="shared" si="13"/>
        <v>I</v>
      </c>
      <c r="C95" s="35">
        <f t="shared" si="14"/>
        <v>49400.3153</v>
      </c>
      <c r="D95" s="20" t="str">
        <f t="shared" si="15"/>
        <v>vis</v>
      </c>
      <c r="E95" s="62">
        <f>VLOOKUP(C95,A!C$21:E$971,3,FALSE)</f>
        <v>31330.723683238448</v>
      </c>
      <c r="F95" s="5" t="s">
        <v>75</v>
      </c>
      <c r="G95" s="20" t="str">
        <f t="shared" si="16"/>
        <v>49400.3153</v>
      </c>
      <c r="H95" s="35">
        <f t="shared" si="17"/>
        <v>31331</v>
      </c>
      <c r="I95" s="63" t="s">
        <v>216</v>
      </c>
      <c r="J95" s="64" t="s">
        <v>217</v>
      </c>
      <c r="K95" s="63">
        <v>31331</v>
      </c>
      <c r="L95" s="63" t="s">
        <v>209</v>
      </c>
      <c r="M95" s="64" t="s">
        <v>203</v>
      </c>
      <c r="N95" s="64" t="s">
        <v>204</v>
      </c>
      <c r="O95" s="65" t="s">
        <v>205</v>
      </c>
      <c r="P95" s="66" t="s">
        <v>206</v>
      </c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  <row r="819" spans="2:6" ht="12.75">
      <c r="B819" s="5"/>
      <c r="F819" s="5"/>
    </row>
    <row r="820" spans="2:6" ht="12.75">
      <c r="B820" s="5"/>
      <c r="F820" s="5"/>
    </row>
    <row r="821" spans="2:6" ht="12.75">
      <c r="B821" s="5"/>
      <c r="F821" s="5"/>
    </row>
    <row r="822" spans="2:6" ht="12.75">
      <c r="B822" s="5"/>
      <c r="F822" s="5"/>
    </row>
    <row r="823" spans="2:6" ht="12.75">
      <c r="B823" s="5"/>
      <c r="F823" s="5"/>
    </row>
    <row r="824" spans="2:6" ht="12.75">
      <c r="B824" s="5"/>
      <c r="F824" s="5"/>
    </row>
    <row r="825" spans="2:6" ht="12.75">
      <c r="B825" s="5"/>
      <c r="F825" s="5"/>
    </row>
    <row r="826" spans="2:6" ht="12.75">
      <c r="B826" s="5"/>
      <c r="F826" s="5"/>
    </row>
    <row r="827" spans="2:6" ht="12.75">
      <c r="B827" s="5"/>
      <c r="F827" s="5"/>
    </row>
    <row r="828" spans="2:6" ht="12.75">
      <c r="B828" s="5"/>
      <c r="F828" s="5"/>
    </row>
    <row r="829" spans="2:6" ht="12.75">
      <c r="B829" s="5"/>
      <c r="F829" s="5"/>
    </row>
    <row r="830" spans="2:6" ht="12.75">
      <c r="B830" s="5"/>
      <c r="F830" s="5"/>
    </row>
    <row r="831" spans="2:6" ht="12.75">
      <c r="B831" s="5"/>
      <c r="F831" s="5"/>
    </row>
    <row r="832" spans="2:6" ht="12.75">
      <c r="B832" s="5"/>
      <c r="F832" s="5"/>
    </row>
    <row r="833" spans="2:6" ht="12.75">
      <c r="B833" s="5"/>
      <c r="F833" s="5"/>
    </row>
    <row r="834" spans="2:6" ht="12.75">
      <c r="B834" s="5"/>
      <c r="F834" s="5"/>
    </row>
    <row r="835" spans="2:6" ht="12.75">
      <c r="B835" s="5"/>
      <c r="F835" s="5"/>
    </row>
    <row r="836" spans="2:6" ht="12.75">
      <c r="B836" s="5"/>
      <c r="F836" s="5"/>
    </row>
    <row r="837" spans="2:6" ht="12.75">
      <c r="B837" s="5"/>
      <c r="F837" s="5"/>
    </row>
    <row r="838" spans="2:6" ht="12.75">
      <c r="B838" s="5"/>
      <c r="F838" s="5"/>
    </row>
    <row r="839" spans="2:6" ht="12.75">
      <c r="B839" s="5"/>
      <c r="F839" s="5"/>
    </row>
  </sheetData>
  <sheetProtection/>
  <hyperlinks>
    <hyperlink ref="P90" r:id="rId1" display="http://www.bav-astro.de/sfs/BAVM_link.php?BAVMnr=56"/>
    <hyperlink ref="P91" r:id="rId2" display="http://www.bav-astro.de/sfs/BAVM_link.php?BAVMnr=68"/>
    <hyperlink ref="P92" r:id="rId3" display="http://www.bav-astro.de/sfs/BAVM_link.php?BAVMnr=68"/>
    <hyperlink ref="P93" r:id="rId4" display="http://www.bav-astro.de/sfs/BAVM_link.php?BAVMnr=68"/>
    <hyperlink ref="P94" r:id="rId5" display="http://www.bav-astro.de/sfs/BAVM_link.php?BAVMnr=68"/>
    <hyperlink ref="P95" r:id="rId6" display="http://www.bav-astro.de/sfs/BAVM_link.php?BAVMnr=68"/>
    <hyperlink ref="P11" r:id="rId7" display="http://www.bav-astro.de/sfs/BAVM_link.php?BAVMnr=91"/>
    <hyperlink ref="P12" r:id="rId8" display="http://www.bav-astro.de/sfs/BAVM_link.php?BAVMnr=91"/>
    <hyperlink ref="P13" r:id="rId9" display="http://www.bav-astro.de/sfs/BAVM_link.php?BAVMnr=91"/>
    <hyperlink ref="P14" r:id="rId10" display="http://www.bav-astro.de/sfs/BAVM_link.php?BAVMnr=102"/>
    <hyperlink ref="P15" r:id="rId11" display="http://www.bav-astro.de/sfs/BAVM_link.php?BAVMnr=102"/>
    <hyperlink ref="P16" r:id="rId12" display="http://www.bav-astro.de/sfs/BAVM_link.php?BAVMnr=117"/>
    <hyperlink ref="P17" r:id="rId13" display="http://www.konkoly.hu/cgi-bin/IBVS?5263"/>
    <hyperlink ref="P18" r:id="rId14" display="http://www.konkoly.hu/cgi-bin/IBVS?5287"/>
    <hyperlink ref="P19" r:id="rId15" display="http://www.bav-astro.de/sfs/BAVM_link.php?BAVMnr=152"/>
    <hyperlink ref="P20" r:id="rId16" display="http://www.konkoly.hu/cgi-bin/IBVS?5583"/>
    <hyperlink ref="P21" r:id="rId17" display="http://www.konkoly.hu/cgi-bin/IBVS?5493"/>
    <hyperlink ref="P22" r:id="rId18" display="http://www.bav-astro.de/sfs/BAVM_link.php?BAVMnr=186"/>
    <hyperlink ref="P23" r:id="rId19" display="http://www.bav-astro.de/sfs/BAVM_link.php?BAVMnr=201"/>
    <hyperlink ref="P24" r:id="rId20" display="http://www.konkoly.hu/cgi-bin/IBVS?5871"/>
    <hyperlink ref="P25" r:id="rId21" display="http://www.bav-astro.de/sfs/BAVM_link.php?BAVMnr=209"/>
    <hyperlink ref="P26" r:id="rId22" display="http://www.bav-astro.de/sfs/BAVM_link.php?BAVMnr=209"/>
    <hyperlink ref="P27" r:id="rId23" display="http://www.bav-astro.de/sfs/BAVM_link.php?BAVMnr=209"/>
    <hyperlink ref="P28" r:id="rId24" display="http://www.bav-astro.de/sfs/BAVM_link.php?BAVMnr=209"/>
    <hyperlink ref="P29" r:id="rId25" display="http://www.konkoly.hu/cgi-bin/IBVS?5945"/>
    <hyperlink ref="P30" r:id="rId26" display="http://www.bav-astro.de/sfs/BAVM_link.php?BAVMnr=215"/>
    <hyperlink ref="P31" r:id="rId27" display="http://var.astro.cz/oejv/issues/oejv0160.pdf"/>
    <hyperlink ref="P32" r:id="rId28" display="http://var.astro.cz/oejv/issues/oejv0160.pdf"/>
    <hyperlink ref="P33" r:id="rId29" display="http://var.astro.cz/oejv/issues/oejv0160.pdf"/>
    <hyperlink ref="P34" r:id="rId30" display="http://www.bav-astro.de/sfs/BAVM_link.php?BAVMnr=228"/>
    <hyperlink ref="P35" r:id="rId31" display="http://www.konkoly.hu/cgi-bin/IBVS?6029"/>
    <hyperlink ref="P36" r:id="rId32" display="http://var.astro.cz/oejv/issues/oejv0160.pdf"/>
    <hyperlink ref="P37" r:id="rId33" display="http://var.astro.cz/oejv/issues/oejv0160.pdf"/>
    <hyperlink ref="P38" r:id="rId34" display="http://var.astro.cz/oejv/issues/oejv0160.pdf"/>
    <hyperlink ref="P39" r:id="rId35" display="http://var.astro.cz/oejv/issues/oejv0160.pdf"/>
    <hyperlink ref="P40" r:id="rId36" display="http://var.astro.cz/oejv/issues/oejv0160.pdf"/>
    <hyperlink ref="P41" r:id="rId37" display="http://var.astro.cz/oejv/issues/oejv0160.pdf"/>
    <hyperlink ref="P42" r:id="rId38" display="http://var.astro.cz/oejv/issues/oejv0160.pdf"/>
    <hyperlink ref="P43" r:id="rId39" display="http://var.astro.cz/oejv/issues/oejv0160.pdf"/>
    <hyperlink ref="P44" r:id="rId40" display="http://var.astro.cz/oejv/issues/oejv0160.pdf"/>
    <hyperlink ref="P45" r:id="rId41" display="http://www.bav-astro.de/sfs/BAVM_link.php?BAVMnr=238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