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<sst xmlns="http://schemas.openxmlformats.org/spreadsheetml/2006/main" count="62" uniqueCount="54">
  <si>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</si>
  <si>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</si>
  <si>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</si>
  <si>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</si>
  <si>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</si>
  <si>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</si>
  <si>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</si>
  <si>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</si>
  <si>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</si>
  <si>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</si>
  <si>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</si>
  <si>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</si>
  <si>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</si>
  <si>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</si>
  <si>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</si>
  <si>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</si>
  <si>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</si>
  <si>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</si>
  <si>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</si>
  <si>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</si>
  <si>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</si>
  <si>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</si>
  <si>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</si>
  <si>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</si>
  <si>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</si>
  <si>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</si>
  <si>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</si>
  <si>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</si>
  <si>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</si>
  <si>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</si>
  <si>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</si>
  <si>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</si>
  <si>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</si>
  <si>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</si>
  <si>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</si>
  <si>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</si>
  <si>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</si>
  <si>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</si>
  <si>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</si>
  <si>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</si>
  <si>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</si>
  <si>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</si>
  <si>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V0922 Mon</t>
  </si>
  <si>
    <t>V0922 Mon / GSC 0748-0686</t>
  </si>
  <si>
    <t>EA</t>
  </si>
  <si>
    <t>IBVS 5570</t>
  </si>
  <si>
    <t>IBVS 6084</t>
  </si>
  <si>
    <t>IBVS 6063</t>
  </si>
  <si>
    <t>p</t>
  </si>
  <si>
    <t>IBVS</t>
  </si>
  <si>
    <t>I</t>
  </si>
  <si>
    <t>IBVS 6152</t>
  </si>
  <si>
    <t>OEJV 0168</t>
  </si>
  <si>
    <t>G0748-0686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</si>
</sst>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V0922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0.00015</c:v>
                  </c:pt>
                  <c:pt idx="4">
                    <c:v>8E-05</c:v>
                  </c:pt>
                  <c:pt idx="5">
                    <c:v>0.0002</c:v>
                  </c:pt>
                  <c:pt idx="6">
                    <c:v>0.0022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crossBetween val="midCat"/>
        <c:dispUnits/>
      </c:val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5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53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52714.524</v>
      </c>
      <c r="D7" s="30" t="s">
        <v>45</v>
      </c>
    </row>
    <row r="8" spans="1:4" ht="12.75">
      <c r="A8" t="s">
        <v>3</v>
      </c>
      <c r="C8" s="8">
        <v>2.087092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0.0048596885109627105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-1.2737851007041591E-05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59903.748591550924</v>
      </c>
    </row>
    <row r="15" spans="1:5" ht="12.75">
      <c r="A15" s="12" t="s">
        <v>17</v>
      </c>
      <c r="B15" s="10"/>
      <c r="C15" s="13">
        <f>(C7+C11)+(C8+C12)*INT(MAX(F21:F3533))</f>
        <v>57074.43743831776</v>
      </c>
      <c r="D15" s="14" t="s">
        <v>38</v>
      </c>
      <c r="E15" s="15">
        <f>ROUND(2*(E14-$C$7)/$C$8,0)/2+E13</f>
        <v>3445.5</v>
      </c>
    </row>
    <row r="16" spans="1:5" ht="12.75">
      <c r="A16" s="16" t="s">
        <v>4</v>
      </c>
      <c r="B16" s="10"/>
      <c r="C16" s="17">
        <f>+C8+C12</f>
        <v>2.0870792621489933</v>
      </c>
      <c r="D16" s="14" t="s">
        <v>39</v>
      </c>
      <c r="E16" s="24">
        <f>ROUND(2*(E14-$C$15)/$C$16,0)/2+E13</f>
        <v>1356.5</v>
      </c>
    </row>
    <row r="17" spans="1:5" ht="13.5" thickBot="1">
      <c r="A17" s="14" t="s">
        <v>29</v>
      </c>
      <c r="B17" s="10"/>
      <c r="C17" s="10">
        <f>COUNT(C21:C2191)</f>
        <v>7</v>
      </c>
      <c r="D17" s="14" t="s">
        <v>33</v>
      </c>
      <c r="E17" s="18">
        <f>+$C$15+$C$16*E16-15018.5-$C$9/24</f>
        <v>44887.4562907562</v>
      </c>
    </row>
    <row r="18" spans="1:5" ht="14.25" thickBot="1" thickTop="1">
      <c r="A18" s="16" t="s">
        <v>5</v>
      </c>
      <c r="B18" s="10"/>
      <c r="C18" s="19">
        <f>+C15</f>
        <v>57074.43743831776</v>
      </c>
      <c r="D18" s="20">
        <f>+C16</f>
        <v>2.0870792621489933</v>
      </c>
      <c r="E18" s="21" t="s">
        <v>34</v>
      </c>
    </row>
    <row r="19" spans="1:5" ht="13.5" thickTop="1">
      <c r="A19" s="25" t="s">
        <v>35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49</v>
      </c>
      <c r="I20" s="7" t="s">
        <v>41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IBVS 5570</v>
      </c>
      <c r="C21" s="8">
        <f>C$7</f>
        <v>52714.524</v>
      </c>
      <c r="D21" s="8" t="s">
        <v>13</v>
      </c>
      <c r="E21">
        <f aca="true" t="shared" si="0" ref="E21:E27">+(C21-C$7)/C$8</f>
        <v>0</v>
      </c>
      <c r="F21">
        <f aca="true" t="shared" si="1" ref="F21:F27">ROUND(2*E21,0)/2</f>
        <v>0</v>
      </c>
      <c r="G21">
        <f aca="true" t="shared" si="2" ref="G21:G27">+C21-(C$7+F21*C$8)</f>
        <v>0</v>
      </c>
      <c r="H21">
        <f aca="true" t="shared" si="3" ref="H21:H27">+G21</f>
        <v>0</v>
      </c>
      <c r="O21">
        <f aca="true" t="shared" si="4" ref="O21:O27">+C$11+C$12*$F21</f>
        <v>0.0048596885109627105</v>
      </c>
      <c r="Q21" s="2">
        <f aca="true" t="shared" si="5" ref="Q21:Q27">+C21-15018.5</f>
        <v>37696.024</v>
      </c>
    </row>
    <row r="22" spans="1:17" ht="12.75">
      <c r="A22" s="31" t="s">
        <v>46</v>
      </c>
      <c r="B22" s="32" t="s">
        <v>50</v>
      </c>
      <c r="C22" s="31">
        <v>55968.2808</v>
      </c>
      <c r="D22" s="31">
        <v>0.0002</v>
      </c>
      <c r="E22">
        <f t="shared" si="0"/>
        <v>1558.990595527175</v>
      </c>
      <c r="F22">
        <f t="shared" si="1"/>
        <v>1559</v>
      </c>
      <c r="G22">
        <f t="shared" si="2"/>
        <v>-0.019627999994554557</v>
      </c>
      <c r="H22">
        <f t="shared" si="3"/>
        <v>-0.019627999994554557</v>
      </c>
      <c r="O22">
        <f t="shared" si="4"/>
        <v>-0.014998621209015132</v>
      </c>
      <c r="Q22" s="2">
        <f t="shared" si="5"/>
        <v>40949.7808</v>
      </c>
    </row>
    <row r="23" spans="1:17" ht="12.75">
      <c r="A23" s="33" t="s">
        <v>47</v>
      </c>
      <c r="B23" s="32" t="s">
        <v>48</v>
      </c>
      <c r="C23" s="31">
        <v>56337.70077</v>
      </c>
      <c r="D23" s="31">
        <v>0.0001</v>
      </c>
      <c r="E23">
        <f t="shared" si="0"/>
        <v>1735.9928407564234</v>
      </c>
      <c r="F23">
        <f t="shared" si="1"/>
        <v>1736</v>
      </c>
      <c r="G23">
        <f t="shared" si="2"/>
        <v>-0.014941999994334765</v>
      </c>
      <c r="H23">
        <f t="shared" si="3"/>
        <v>-0.014941999994334765</v>
      </c>
      <c r="O23">
        <f t="shared" si="4"/>
        <v>-0.017253220837261492</v>
      </c>
      <c r="Q23" s="2">
        <f t="shared" si="5"/>
        <v>41319.20077</v>
      </c>
    </row>
    <row r="24" spans="1:17" ht="12.75">
      <c r="A24" s="33" t="s">
        <v>47</v>
      </c>
      <c r="B24" s="32" t="s">
        <v>48</v>
      </c>
      <c r="C24" s="31">
        <v>56337.70078</v>
      </c>
      <c r="D24" s="31">
        <v>0.00015</v>
      </c>
      <c r="E24">
        <f t="shared" si="0"/>
        <v>1735.992845547777</v>
      </c>
      <c r="F24">
        <f t="shared" si="1"/>
        <v>1736</v>
      </c>
      <c r="G24">
        <f t="shared" si="2"/>
        <v>-0.014931999998225365</v>
      </c>
      <c r="H24">
        <f t="shared" si="3"/>
        <v>-0.014931999998225365</v>
      </c>
      <c r="O24">
        <f t="shared" si="4"/>
        <v>-0.017253220837261492</v>
      </c>
      <c r="Q24" s="2">
        <f t="shared" si="5"/>
        <v>41319.20078</v>
      </c>
    </row>
    <row r="25" spans="1:17" ht="12.75">
      <c r="A25" s="33" t="s">
        <v>47</v>
      </c>
      <c r="B25" s="32" t="s">
        <v>48</v>
      </c>
      <c r="C25" s="31">
        <v>56337.70201</v>
      </c>
      <c r="D25" s="31">
        <v>8E-05</v>
      </c>
      <c r="E25">
        <f t="shared" si="0"/>
        <v>1735.9934348845202</v>
      </c>
      <c r="F25">
        <f t="shared" si="1"/>
        <v>1736</v>
      </c>
      <c r="G25">
        <f t="shared" si="2"/>
        <v>-0.013701999996555969</v>
      </c>
      <c r="H25">
        <f t="shared" si="3"/>
        <v>-0.013701999996555969</v>
      </c>
      <c r="O25">
        <f t="shared" si="4"/>
        <v>-0.017253220837261492</v>
      </c>
      <c r="Q25" s="2">
        <f t="shared" si="5"/>
        <v>41319.20201</v>
      </c>
    </row>
    <row r="26" spans="1:17" ht="12.75">
      <c r="A26" s="36" t="s">
        <v>52</v>
      </c>
      <c r="B26" s="35" t="s">
        <v>50</v>
      </c>
      <c r="C26" s="37">
        <v>56713.37021</v>
      </c>
      <c r="D26" s="36">
        <v>0.0002</v>
      </c>
      <c r="E26">
        <f t="shared" si="0"/>
        <v>1915.9894293112154</v>
      </c>
      <c r="F26">
        <f t="shared" si="1"/>
        <v>1916</v>
      </c>
      <c r="G26">
        <f t="shared" si="2"/>
        <v>-0.022061999996367376</v>
      </c>
      <c r="H26">
        <f t="shared" si="3"/>
        <v>-0.022061999996367376</v>
      </c>
      <c r="O26">
        <f t="shared" si="4"/>
        <v>-0.019546034018528977</v>
      </c>
      <c r="Q26" s="2">
        <f t="shared" si="5"/>
        <v>41694.87021</v>
      </c>
    </row>
    <row r="27" spans="1:17" ht="12.75">
      <c r="A27" s="34" t="s">
        <v>51</v>
      </c>
      <c r="B27" s="35"/>
      <c r="C27" s="34">
        <v>57074.4364</v>
      </c>
      <c r="D27" s="34">
        <v>0.0022</v>
      </c>
      <c r="E27">
        <f t="shared" si="0"/>
        <v>2088.9890814587957</v>
      </c>
      <c r="F27">
        <f t="shared" si="1"/>
        <v>2089</v>
      </c>
      <c r="G27">
        <f t="shared" si="2"/>
        <v>-0.022788000002037734</v>
      </c>
      <c r="H27">
        <f t="shared" si="3"/>
        <v>-0.022788000002037734</v>
      </c>
      <c r="O27">
        <f t="shared" si="4"/>
        <v>-0.021749682242747172</v>
      </c>
      <c r="Q27" s="2">
        <f t="shared" si="5"/>
        <v>42055.9364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2022-11-20T04:57:58Z</dcterms:modified>
  <cp:category/>
  <cp:version/>
  <cp:contentType/>
  <cp:contentStatus/>
</cp:coreProperties>
</file>