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20970" windowHeight="131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<sst xmlns="http://schemas.openxmlformats.org/spreadsheetml/2006/main" count="53" uniqueCount="49">
  <si>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</si>
  <si>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</si>
  <si>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</si>
  <si>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</si>
  <si>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</si>
  <si>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</si>
  <si>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</si>
  <si>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</si>
  <si>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</si>
  <si>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</si>
  <si>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</si>
  <si>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</si>
  <si>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</si>
  <si>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</si>
  <si>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</si>
  <si>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</si>
  <si>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</si>
  <si>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</si>
  <si>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</si>
  <si>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</si>
  <si>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</si>
  <si>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</si>
  <si>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</si>
  <si>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</si>
  <si>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</si>
  <si>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</si>
  <si>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</si>
  <si>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</si>
  <si>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</si>
  <si>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</si>
  <si>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</si>
  <si>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</si>
  <si>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</si>
  <si>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</si>
  <si>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</si>
  <si>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</si>
  <si>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</si>
  <si>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</si>
  <si>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</si>
  <si>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</si>
  <si>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</si>
  <si>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</si>
  <si>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V1028 Mon</t>
  </si>
  <si>
    <t>2014A</t>
  </si>
  <si>
    <t>G4854-2084</t>
  </si>
  <si>
    <t>EC</t>
  </si>
  <si>
    <t>pr_0</t>
  </si>
  <si>
    <t>~</t>
  </si>
  <si>
    <t>V1028 Mon / GSC 4854-2084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</si>
</sst>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33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1" xfId="0" applyBorder="1" applyAlignment="1" quotePrefix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0048731"/>
        <c:axId val="47785396"/>
      </c:scatterChart>
      <c:valAx>
        <c:axId val="50048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5396"/>
        <c:crosses val="autoZero"/>
        <c:crossBetween val="midCat"/>
        <c:dispUnits/>
      </c:valAx>
      <c:valAx>
        <c:axId val="4778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4873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48</v>
      </c>
      <c r="F1" s="35" t="s">
        <v>42</v>
      </c>
      <c r="G1" s="31" t="s">
        <v>43</v>
      </c>
      <c r="H1" s="32"/>
      <c r="I1" s="36" t="s">
        <v>44</v>
      </c>
      <c r="J1" s="35" t="s">
        <v>42</v>
      </c>
      <c r="K1" s="37">
        <v>8.0023</v>
      </c>
      <c r="L1" s="37">
        <v>-4.283</v>
      </c>
      <c r="M1" s="38">
        <v>55991.52628356159</v>
      </c>
      <c r="N1" s="38">
        <v>0.31823347295588417</v>
      </c>
      <c r="O1" s="39" t="s">
        <v>45</v>
      </c>
      <c r="P1" s="39">
        <v>13.12</v>
      </c>
      <c r="Q1" s="39">
        <v>14.35</v>
      </c>
      <c r="R1" s="40" t="s">
        <v>46</v>
      </c>
      <c r="S1" s="41" t="s">
        <v>47</v>
      </c>
    </row>
    <row r="2" spans="1:4" ht="12.75">
      <c r="A2" t="s">
        <v>23</v>
      </c>
      <c r="B2" t="s">
        <v>45</v>
      </c>
      <c r="C2" s="30"/>
      <c r="D2" s="3"/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55991.52628356159</v>
      </c>
      <c r="D7" s="29" t="e">
        <v>#N/A</v>
      </c>
    </row>
    <row r="8" spans="1:4" ht="12.75">
      <c r="A8" t="s">
        <v>3</v>
      </c>
      <c r="C8" s="8">
        <v>0.31823347295588417</v>
      </c>
      <c r="D8" s="29" t="e">
        <v>#N/A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 t="e">
        <f ca="1">INTERCEPT(INDIRECT($E$9):G992,INDIRECT($D$9):F992)</f>
        <v>#DIV/0!</v>
      </c>
      <c r="D11" s="3"/>
      <c r="E11" s="10"/>
    </row>
    <row r="12" spans="1:5" ht="12.75">
      <c r="A12" s="10" t="s">
        <v>16</v>
      </c>
      <c r="B12" s="10"/>
      <c r="C12" s="21" t="e">
        <f ca="1">SLOPE(INDIRECT($E$9):G992,INDIRECT($D$9):F992)</f>
        <v>#DIV/0!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 t="e">
        <f>(C7+C11)+(C8+C12)*INT(MAX(F21:F3533))</f>
        <v>#DIV/0!</v>
      </c>
      <c r="E15" s="14" t="s">
        <v>34</v>
      </c>
      <c r="F15" s="33">
        <v>1</v>
      </c>
    </row>
    <row r="16" spans="1:6" ht="12.75">
      <c r="A16" s="16" t="s">
        <v>4</v>
      </c>
      <c r="B16" s="10"/>
      <c r="C16" s="17" t="e">
        <f>+C8+C12</f>
        <v>#DIV/0!</v>
      </c>
      <c r="E16" s="14" t="s">
        <v>30</v>
      </c>
      <c r="F16" s="34">
        <f ca="1">NOW()+15018.5+$C$5/24</f>
        <v>59903.7567505787</v>
      </c>
    </row>
    <row r="17" spans="1:6" ht="13.5" thickBot="1">
      <c r="A17" s="14" t="s">
        <v>27</v>
      </c>
      <c r="B17" s="10"/>
      <c r="C17" s="10">
        <f>COUNT(C21:C2191)</f>
        <v>1</v>
      </c>
      <c r="E17" s="14" t="s">
        <v>35</v>
      </c>
      <c r="F17" s="15">
        <f>ROUND(2*(F16-$C$7)/$C$8,0)/2+F15</f>
        <v>12294.5</v>
      </c>
    </row>
    <row r="18" spans="1:6" ht="14.25" thickBot="1" thickTop="1">
      <c r="A18" s="16" t="s">
        <v>5</v>
      </c>
      <c r="B18" s="10"/>
      <c r="C18" s="19" t="e">
        <f>+C15</f>
        <v>#DIV/0!</v>
      </c>
      <c r="D18" s="20" t="e">
        <f>+C16</f>
        <v>#DIV/0!</v>
      </c>
      <c r="E18" s="14" t="s">
        <v>36</v>
      </c>
      <c r="F18" s="23" t="e">
        <f>ROUND(2*(F16-$C$15)/$C$16,0)/2+F15</f>
        <v>#DIV/0!</v>
      </c>
    </row>
    <row r="19" spans="5:6" ht="13.5" thickTop="1">
      <c r="E19" s="14" t="s">
        <v>31</v>
      </c>
      <c r="F19" s="18" t="e">
        <f>+$C$15+$C$16*F18-15018.5-$C$5/24</f>
        <v>#DIV/0!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e">
        <f>D7</f>
        <v>#N/A</v>
      </c>
      <c r="C21" s="8">
        <f>C$7</f>
        <v>55991.52628356159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 t="e">
        <f>+C$11+C$12*$F21</f>
        <v>#DIV/0!</v>
      </c>
      <c r="Q21" s="2">
        <f>+C21-15018.5</f>
        <v>40973.02628356159</v>
      </c>
    </row>
    <row r="22" spans="3:17" ht="12.75">
      <c r="C22" s="8"/>
      <c r="D22" s="8"/>
      <c r="Q22" s="2"/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2022-11-20T05:09:43Z</dcterms:modified>
  <cp:category/>
  <cp:version/>
  <cp:contentType/>
  <cp:contentStatus/>
</cp:coreProperties>
</file>