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64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<sst xmlns="http://schemas.openxmlformats.org/spreadsheetml/2006/main" count="250" uniqueCount="152">
  <si>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</si>
  <si>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</si>
  <si>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</si>
  <si>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</si>
  <si>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</si>
  <si>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</si>
  <si>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</si>
  <si>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</si>
  <si>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</si>
  <si>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</si>
  <si>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</si>
  <si>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</si>
  <si>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</si>
  <si>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</si>
  <si>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</si>
  <si>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</si>
  <si>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</si>
  <si>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</si>
  <si>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</si>
  <si>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</si>
  <si>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</si>
  <si>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</si>
  <si>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</si>
  <si>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</si>
  <si>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</si>
  <si>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</si>
  <si>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</si>
  <si>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</si>
  <si>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</si>
  <si>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</si>
  <si>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EA/SD</t>
  </si>
  <si>
    <t>IBVS 3877</t>
  </si>
  <si>
    <t>IBVS 5263</t>
  </si>
  <si>
    <t>I</t>
  </si>
  <si>
    <t>IBVS 5287</t>
  </si>
  <si>
    <t>IBVS 5583</t>
  </si>
  <si>
    <t>IBVS 5643</t>
  </si>
  <si>
    <t>IBVS</t>
  </si>
  <si>
    <t>VX Mon / gsc 0733-2652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</si>
  <si>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</si>
  <si>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</si>
  <si>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</si>
  <si>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</si>
  <si>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</si>
  <si>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</si>
  <si>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</si>
  <si>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Add cycle</t>
  </si>
  <si>
    <t>Old Cycle</t>
  </si>
  <si>
    <t>Start of linear fit &gt;&gt;&gt;&gt;&gt;&gt;&gt;&gt;&gt;&gt;&gt;&gt;&gt;&gt;&gt;&gt;&gt;&gt;&gt;&gt;&gt;</t>
  </si>
  <si>
    <t>IBVS 6011</t>
  </si>
  <si>
    <t>IBVS 6152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</si>
  <si>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</si>
  <si>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</si>
  <si>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</si>
  <si>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</si>
  <si>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</si>
  <si>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</si>
  <si>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</si>
  <si>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</si>
  <si>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</si>
  <si>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</si>
  <si>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</si>
  <si>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</si>
  <si>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2421221.46 </t>
  </si>
  <si>
    <t> 23.12.1916 23:02 </t>
  </si>
  <si>
    <t> 0.18 </t>
  </si>
  <si>
    <t>P </t>
  </si>
  <si>
    <t> P.Parenago </t>
  </si>
  <si>
    <t> PZ 4.157 </t>
  </si>
  <si>
    <t>2424562.21 </t>
  </si>
  <si>
    <t> 15.02.1926 17:02 </t>
  </si>
  <si>
    <t> 0.11 </t>
  </si>
  <si>
    <t>2425300.32 </t>
  </si>
  <si>
    <t> 23.02.1928 19:40 </t>
  </si>
  <si>
    <t> -0.02 </t>
  </si>
  <si>
    <t> C.Hoffmeister </t>
  </si>
  <si>
    <t> AN 238.29 </t>
  </si>
  <si>
    <t>2425326.41 </t>
  </si>
  <si>
    <t> 20.03.1928 21:50 </t>
  </si>
  <si>
    <t> -0.00 </t>
  </si>
  <si>
    <t>2425344.33 </t>
  </si>
  <si>
    <t> 07.04.1928 19:55 </t>
  </si>
  <si>
    <t> -0.01 </t>
  </si>
  <si>
    <t>2425510.62 </t>
  </si>
  <si>
    <t> 21.09.1928 02:52 </t>
  </si>
  <si>
    <t> 0.05 </t>
  </si>
  <si>
    <t>2425536.55 </t>
  </si>
  <si>
    <t> 17.10.1928 01:12 </t>
  </si>
  <si>
    <t> -0.09 </t>
  </si>
  <si>
    <t>2425590.50 </t>
  </si>
  <si>
    <t> 10.12.1928 00:00 </t>
  </si>
  <si>
    <t> 0.08 </t>
  </si>
  <si>
    <t>2425621.43 </t>
  </si>
  <si>
    <t> 09.01.1929 22:19 </t>
  </si>
  <si>
    <t>2425624.58 </t>
  </si>
  <si>
    <t> 13.01.1929 01:55 </t>
  </si>
  <si>
    <t> -0.06 </t>
  </si>
  <si>
    <t>2425652.29 </t>
  </si>
  <si>
    <t> 09.02.1929 18:57 </t>
  </si>
  <si>
    <t>2447849.520 </t>
  </si>
  <si>
    <t> 19.11.1989 00:28 </t>
  </si>
  <si>
    <t> -3.823 </t>
  </si>
  <si>
    <t>V </t>
  </si>
  <si>
    <t> J.Borovocka </t>
  </si>
  <si>
    <t> BRNO 31 </t>
  </si>
  <si>
    <t>2449029.364 </t>
  </si>
  <si>
    <t> 10.02.1993 20:44 </t>
  </si>
  <si>
    <t> -3.860 </t>
  </si>
  <si>
    <t>E </t>
  </si>
  <si>
    <t>?</t>
  </si>
  <si>
    <t> J.Borovicka </t>
  </si>
  <si>
    <t>IBVS 3877 </t>
  </si>
  <si>
    <t>2451237.4747 </t>
  </si>
  <si>
    <t> 27.02.1999 23:23 </t>
  </si>
  <si>
    <t> -3.9524 </t>
  </si>
  <si>
    <t> M.Zejda </t>
  </si>
  <si>
    <t>IBVS 5263 </t>
  </si>
  <si>
    <t>2451550.3668 </t>
  </si>
  <si>
    <t> 06.01.2000 20:48 </t>
  </si>
  <si>
    <t> -3.9569 </t>
  </si>
  <si>
    <t>IBVS 5287 </t>
  </si>
  <si>
    <t>2452619.3941 </t>
  </si>
  <si>
    <t> 10.12.2002 21:27 </t>
  </si>
  <si>
    <t> -3.9931 </t>
  </si>
  <si>
    <t>o</t>
  </si>
  <si>
    <t> W.Moschner </t>
  </si>
  <si>
    <t>BAVM 172 </t>
  </si>
  <si>
    <t>2453028.4259 </t>
  </si>
  <si>
    <t> 23.01.2004 22:13 </t>
  </si>
  <si>
    <t> -4.0085 </t>
  </si>
  <si>
    <t>IBVS 5583 </t>
  </si>
  <si>
    <t>2453683.5352 </t>
  </si>
  <si>
    <t> 09.11.2005 00:50 </t>
  </si>
  <si>
    <t> -4.0265 </t>
  </si>
  <si>
    <t>C </t>
  </si>
  <si>
    <t> Moschner </t>
  </si>
  <si>
    <t>BAVM 178 </t>
  </si>
  <si>
    <t>2455894.9613 </t>
  </si>
  <si>
    <t> 29.11.2011 11:04 </t>
  </si>
  <si>
    <t> -4.0626 </t>
  </si>
  <si>
    <t> R.Diethelm </t>
  </si>
  <si>
    <t>IBVS 6011 </t>
  </si>
  <si>
    <t>2456983.5690 </t>
  </si>
  <si>
    <t> 22.11.2014 01:39 </t>
  </si>
  <si>
    <t> -4.0745 </t>
  </si>
  <si>
    <t> W.Moschner &amp; P.Frank </t>
  </si>
  <si>
    <t>BAVM 239 </t>
  </si>
  <si>
    <t>2457065.0519 </t>
  </si>
  <si>
    <t> 11.02.2015 13:14 </t>
  </si>
  <si>
    <t> -4.0751 </t>
  </si>
  <si>
    <t>BAVM 241 (=IBVS 6157)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</si>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</sst>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NumberForma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VX Mon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A!$F$21:$F$994</c:f>
              <c:numCache/>
            </c:numRef>
          </c:xVal>
          <c:yVal>
            <c:numRef>
              <c:f>A!$H$21:$H$994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A!$I$21:$I$994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A!$J$21:$J$994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A!$K$21:$K$994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A!$L$21:$L$994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A!$M$21:$M$994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A!$N$21:$N$994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A!$F$21:$F$994</c:f>
              <c:numCache/>
            </c:numRef>
          </c:xVal>
          <c:yVal>
            <c:numRef>
              <c:f>A!$O$21:$O$994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42814701"/>
        <c:axId val="49787990"/>
      </c:scatterChart>
      <c:valAx>
        <c:axId val="42814701"/>
        <c:scaling>
          <c:orientation val="minMax"/>
          <c:min val="1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87990"/>
        <c:crosses val="autoZero"/>
        <c:crossBetween val="midCat"/>
        <c:dispUnits/>
      </c:valAx>
      <c:valAx>
        <c:axId val="49787990"/>
        <c:scaling>
          <c:orientation val="minMax"/>
          <c:max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147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625"/>
          <c:y val="0.93075"/>
          <c:w val="0.837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VX Mon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5"/>
          <c:w val="0.9062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A!$F$21:$F$994</c:f>
              <c:numCache/>
            </c:numRef>
          </c:xVal>
          <c:yVal>
            <c:numRef>
              <c:f>A!$H$21:$H$994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A!$I$21:$I$994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A!$J$21:$J$994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A!$K$21:$K$994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A!$L$21:$L$994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A!$M$21:$M$994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0.003</c:v>
                  </c:pt>
                  <c:pt idx="14">
                    <c:v>0.0055</c:v>
                  </c:pt>
                  <c:pt idx="15">
                    <c:v>0.0039</c:v>
                  </c:pt>
                  <c:pt idx="16">
                    <c:v>0.0002</c:v>
                  </c:pt>
                  <c:pt idx="17">
                    <c:v>0.002</c:v>
                  </c:pt>
                  <c:pt idx="18">
                    <c:v>0.0003</c:v>
                  </c:pt>
                  <c:pt idx="19">
                    <c:v>0.0006</c:v>
                  </c:pt>
                  <c:pt idx="20">
                    <c:v>0.0001</c:v>
                  </c:pt>
                  <c:pt idx="21">
                    <c:v>0.0012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A!$N$21:$N$994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A!$F$21:$F$994</c:f>
              <c:numCache/>
            </c:numRef>
          </c:xVal>
          <c:yVal>
            <c:numRef>
              <c:f>A!$O$21:$O$994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45438727"/>
        <c:axId val="6295360"/>
      </c:scatterChart>
      <c:valAx>
        <c:axId val="45438727"/>
        <c:scaling>
          <c:orientation val="minMax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360"/>
        <c:crosses val="autoZero"/>
        <c:crossBetween val="midCat"/>
        <c:dispUnits/>
      </c:valAx>
      <c:valAx>
        <c:axId val="6295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3872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75"/>
          <c:y val="0.931"/>
          <c:w val="0.836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47625</xdr:rowOff>
    </xdr:from>
    <xdr:to>
      <xdr:col>16</xdr:col>
      <xdr:colOff>333375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533900" y="47625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352425</xdr:colOff>
      <xdr:row>0</xdr:row>
      <xdr:rowOff>0</xdr:rowOff>
    </xdr:from>
    <xdr:to>
      <xdr:col>26</xdr:col>
      <xdr:colOff>85725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11106150" y="0"/>
        <a:ext cx="59055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3877" TargetMode="External" /><Relationship Id="rId2" Type="http://schemas.openxmlformats.org/officeDocument/2006/relationships/hyperlink" Target="http://www.konkoly.hu/cgi-bin/IBVS?5263" TargetMode="External" /><Relationship Id="rId3" Type="http://schemas.openxmlformats.org/officeDocument/2006/relationships/hyperlink" Target="http://www.konkoly.hu/cgi-bin/IBVS?5287" TargetMode="External" /><Relationship Id="rId4" Type="http://schemas.openxmlformats.org/officeDocument/2006/relationships/hyperlink" Target="http://www.bav-astro.de/sfs/BAVM_link.php?BAVMnr=172" TargetMode="External" /><Relationship Id="rId5" Type="http://schemas.openxmlformats.org/officeDocument/2006/relationships/hyperlink" Target="http://www.konkoly.hu/cgi-bin/IBVS?5583" TargetMode="External" /><Relationship Id="rId6" Type="http://schemas.openxmlformats.org/officeDocument/2006/relationships/hyperlink" Target="http://www.bav-astro.de/sfs/BAVM_link.php?BAVMnr=178" TargetMode="External" /><Relationship Id="rId7" Type="http://schemas.openxmlformats.org/officeDocument/2006/relationships/hyperlink" Target="http://www.konkoly.hu/cgi-bin/IBVS?6011" TargetMode="External" /><Relationship Id="rId8" Type="http://schemas.openxmlformats.org/officeDocument/2006/relationships/hyperlink" Target="http://www.bav-astro.de/sfs/BAVM_link.php?BAVMnr=239" TargetMode="External" /><Relationship Id="rId9" Type="http://schemas.openxmlformats.org/officeDocument/2006/relationships/hyperlink" Target="http://www.bav-astro.de/sfs/BAVM_link.php?BAVMnr=2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2" ht="12.75">
      <c r="A2" t="s">
        <v>25</v>
      </c>
      <c r="B2" t="s">
        <v>30</v>
      </c>
    </row>
    <row r="4" spans="1:4" ht="14.25" thickBot="1" thickTop="1">
      <c r="A4" s="7" t="s">
        <v>0</v>
      </c>
      <c r="C4" s="3">
        <v>25300.34</v>
      </c>
      <c r="D4" s="4">
        <v>1.62967</v>
      </c>
    </row>
    <row r="5" spans="1:4" ht="13.5" thickTop="1">
      <c r="A5" s="21" t="s">
        <v>41</v>
      </c>
      <c r="B5" s="17"/>
      <c r="C5" s="22">
        <v>-9.5</v>
      </c>
      <c r="D5" s="17" t="s">
        <v>42</v>
      </c>
    </row>
    <row r="6" ht="12.75">
      <c r="A6" s="7" t="s">
        <v>1</v>
      </c>
    </row>
    <row r="7" spans="1:3" ht="12.75">
      <c r="A7" t="s">
        <v>2</v>
      </c>
      <c r="C7">
        <f>+C4</f>
        <v>25300.34</v>
      </c>
    </row>
    <row r="8" spans="1:3" ht="12.75">
      <c r="A8" t="s">
        <v>3</v>
      </c>
      <c r="C8">
        <f>+D4</f>
        <v>1.62967</v>
      </c>
    </row>
    <row r="9" spans="1:4" ht="12.75">
      <c r="A9" s="34" t="s">
        <v>48</v>
      </c>
      <c r="B9" s="35">
        <v>21</v>
      </c>
      <c r="C9" s="33" t="str">
        <f>"F"&amp;B9</f>
        <v>F21</v>
      </c>
      <c r="D9" s="16" t="str">
        <f>"G"&amp;B9</f>
        <v>G21</v>
      </c>
    </row>
    <row r="10" spans="1:5" ht="13.5" thickBot="1">
      <c r="A10" s="17"/>
      <c r="B10" s="17"/>
      <c r="C10" s="6" t="s">
        <v>21</v>
      </c>
      <c r="D10" s="6" t="s">
        <v>22</v>
      </c>
      <c r="E10" s="17"/>
    </row>
    <row r="11" spans="1:5" ht="12.75">
      <c r="A11" s="17" t="s">
        <v>16</v>
      </c>
      <c r="B11" s="17"/>
      <c r="C11" s="32">
        <f ca="1">INTERCEPT(INDIRECT($D$9):G992,INDIRECT($C$9):F992)</f>
        <v>0.013306129330967809</v>
      </c>
      <c r="D11" s="5"/>
      <c r="E11" s="17"/>
    </row>
    <row r="12" spans="1:5" ht="12.75">
      <c r="A12" s="17" t="s">
        <v>17</v>
      </c>
      <c r="B12" s="17"/>
      <c r="C12" s="32">
        <f ca="1">SLOPE(INDIRECT($D$9):G992,INDIRECT($C$9):F992)</f>
        <v>-4.375177419032807E-05</v>
      </c>
      <c r="D12" s="5"/>
      <c r="E12" s="17"/>
    </row>
    <row r="13" spans="1:3" ht="12.75">
      <c r="A13" s="17" t="s">
        <v>20</v>
      </c>
      <c r="B13" s="17"/>
      <c r="C13" s="5" t="s">
        <v>14</v>
      </c>
    </row>
    <row r="14" spans="1:3" ht="12.75">
      <c r="A14" s="17"/>
      <c r="B14" s="17"/>
      <c r="C14" s="17"/>
    </row>
    <row r="15" spans="1:6" ht="12.75">
      <c r="A15" s="23" t="s">
        <v>18</v>
      </c>
      <c r="B15" s="17"/>
      <c r="C15" s="24">
        <f>(C7+C11)+(C8+C12)*INT(MAX(F21:F3533))</f>
        <v>57065.02813654681</v>
      </c>
      <c r="E15" s="25" t="s">
        <v>46</v>
      </c>
      <c r="F15" s="22">
        <v>1</v>
      </c>
    </row>
    <row r="16" spans="1:6" ht="12.75">
      <c r="A16" s="27" t="s">
        <v>4</v>
      </c>
      <c r="B16" s="17"/>
      <c r="C16" s="28">
        <f>+C8+C12</f>
        <v>1.6296262482258097</v>
      </c>
      <c r="E16" s="25" t="s">
        <v>43</v>
      </c>
      <c r="F16" s="26">
        <f ca="1">NOW()+15018.5+$C$5/24</f>
        <v>59903.7574912037</v>
      </c>
    </row>
    <row r="17" spans="1:6" ht="13.5" thickBot="1">
      <c r="A17" s="25" t="s">
        <v>39</v>
      </c>
      <c r="B17" s="17"/>
      <c r="C17" s="17">
        <f>COUNT(C21:C2191)</f>
        <v>22</v>
      </c>
      <c r="E17" s="25" t="s">
        <v>47</v>
      </c>
      <c r="F17" s="26">
        <f>ROUND(2*(F16-$C$7)/$C$8,0)/2+F15</f>
        <v>21234.5</v>
      </c>
    </row>
    <row r="18" spans="1:6" ht="14.25" thickBot="1" thickTop="1">
      <c r="A18" s="27" t="s">
        <v>5</v>
      </c>
      <c r="B18" s="17"/>
      <c r="C18" s="30">
        <f>+C15</f>
        <v>57065.02813654681</v>
      </c>
      <c r="D18" s="31">
        <f>+C16</f>
        <v>1.6296262482258097</v>
      </c>
      <c r="E18" s="25" t="s">
        <v>44</v>
      </c>
      <c r="F18" s="16">
        <f>ROUND(2*(F16-$C$15)/$C$16,0)/2+F15</f>
        <v>1743</v>
      </c>
    </row>
    <row r="19" spans="5:6" ht="13.5" thickTop="1">
      <c r="E19" s="25" t="s">
        <v>45</v>
      </c>
      <c r="F19" s="29">
        <f>+$C$15+$C$16*F18-15018.5-$C$5/24</f>
        <v>44887.36252053773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37</v>
      </c>
      <c r="J20" s="9" t="s">
        <v>19</v>
      </c>
      <c r="K20" s="9" t="s">
        <v>26</v>
      </c>
      <c r="L20" s="9" t="s">
        <v>27</v>
      </c>
      <c r="M20" s="9" t="s">
        <v>28</v>
      </c>
      <c r="N20" s="9" t="s">
        <v>29</v>
      </c>
      <c r="O20" s="9" t="s">
        <v>24</v>
      </c>
      <c r="P20" s="8" t="s">
        <v>23</v>
      </c>
      <c r="Q20" s="6" t="s">
        <v>15</v>
      </c>
      <c r="U20" s="56" t="s">
        <v>151</v>
      </c>
    </row>
    <row r="21" spans="1:17" ht="12.75">
      <c r="A21" s="54" t="s">
        <v>68</v>
      </c>
      <c r="B21" s="55" t="s">
        <v>33</v>
      </c>
      <c r="C21" s="54">
        <v>21221.46</v>
      </c>
      <c r="D21" s="18"/>
      <c r="E21">
        <f aca="true" t="shared" si="0" ref="E21:E42">+(C21-C$7)/C$8</f>
        <v>-2502.8870875698767</v>
      </c>
      <c r="F21">
        <f aca="true" t="shared" si="1" ref="F21:F33">ROUND(2*E21,0)/2</f>
        <v>-2503</v>
      </c>
      <c r="G21">
        <f>+C21-(C$7+F21*C$8)</f>
        <v>0.18400999999721535</v>
      </c>
      <c r="I21">
        <f>+G21</f>
        <v>0.18400999999721535</v>
      </c>
      <c r="O21">
        <f aca="true" t="shared" si="2" ref="O21:O42">+C$11+C$12*$F21</f>
        <v>0.12281682012935898</v>
      </c>
      <c r="Q21" s="2">
        <f aca="true" t="shared" si="3" ref="Q21:Q42">+C21-15018.5</f>
        <v>6202.959999999999</v>
      </c>
    </row>
    <row r="22" spans="1:17" ht="12.75">
      <c r="A22" s="54" t="s">
        <v>68</v>
      </c>
      <c r="B22" s="55" t="s">
        <v>33</v>
      </c>
      <c r="C22" s="54">
        <v>24562.21</v>
      </c>
      <c r="D22" s="18"/>
      <c r="E22">
        <f t="shared" si="0"/>
        <v>-452.9321887253254</v>
      </c>
      <c r="F22">
        <f t="shared" si="1"/>
        <v>-453</v>
      </c>
      <c r="G22">
        <f>+C22-(C$7+F22*C$8)</f>
        <v>0.11050999999861233</v>
      </c>
      <c r="I22">
        <f>+G22</f>
        <v>0.11050999999861233</v>
      </c>
      <c r="O22">
        <f t="shared" si="2"/>
        <v>0.03312568303918642</v>
      </c>
      <c r="Q22" s="2">
        <f t="shared" si="3"/>
        <v>9543.71</v>
      </c>
    </row>
    <row r="23" spans="1:17" ht="12.75">
      <c r="A23" s="54" t="s">
        <v>76</v>
      </c>
      <c r="B23" s="55" t="s">
        <v>33</v>
      </c>
      <c r="C23" s="54">
        <v>25300.32</v>
      </c>
      <c r="D23" s="18"/>
      <c r="E23">
        <f t="shared" si="0"/>
        <v>-0.012272423251600974</v>
      </c>
      <c r="F23">
        <f t="shared" si="1"/>
        <v>0</v>
      </c>
      <c r="G23">
        <f>+C23-(C$7+F23*C$8)</f>
        <v>-0.020000000000436557</v>
      </c>
      <c r="I23">
        <f>+G23</f>
        <v>-0.020000000000436557</v>
      </c>
      <c r="O23">
        <f t="shared" si="2"/>
        <v>0.013306129330967809</v>
      </c>
      <c r="Q23" s="2">
        <f t="shared" si="3"/>
        <v>10281.82</v>
      </c>
    </row>
    <row r="24" spans="1:17" ht="12.75">
      <c r="A24" t="s">
        <v>12</v>
      </c>
      <c r="C24" s="18">
        <f>+C7</f>
        <v>25300.34</v>
      </c>
      <c r="D24" s="18" t="s">
        <v>14</v>
      </c>
      <c r="E24">
        <f t="shared" si="0"/>
        <v>0</v>
      </c>
      <c r="F24">
        <f t="shared" si="1"/>
        <v>0</v>
      </c>
      <c r="H24" s="16">
        <v>0</v>
      </c>
      <c r="O24">
        <f t="shared" si="2"/>
        <v>0.013306129330967809</v>
      </c>
      <c r="Q24" s="2">
        <f t="shared" si="3"/>
        <v>10281.84</v>
      </c>
    </row>
    <row r="25" spans="1:17" ht="12.75">
      <c r="A25" s="54" t="s">
        <v>76</v>
      </c>
      <c r="B25" s="55" t="s">
        <v>33</v>
      </c>
      <c r="C25" s="54">
        <v>25326.41</v>
      </c>
      <c r="D25" s="5"/>
      <c r="E25">
        <f t="shared" si="0"/>
        <v>15.997103708112506</v>
      </c>
      <c r="F25">
        <f t="shared" si="1"/>
        <v>16</v>
      </c>
      <c r="G25">
        <f aca="true" t="shared" si="4" ref="G25:G32">+C25-(C$7+F25*C$8)</f>
        <v>-0.004720000000816071</v>
      </c>
      <c r="I25">
        <f aca="true" t="shared" si="5" ref="I25:I32">+G25</f>
        <v>-0.004720000000816071</v>
      </c>
      <c r="O25">
        <f t="shared" si="2"/>
        <v>0.01260610094392256</v>
      </c>
      <c r="Q25" s="2">
        <f t="shared" si="3"/>
        <v>10307.91</v>
      </c>
    </row>
    <row r="26" spans="1:17" ht="12.75">
      <c r="A26" s="54" t="s">
        <v>76</v>
      </c>
      <c r="B26" s="55" t="s">
        <v>33</v>
      </c>
      <c r="C26" s="54">
        <v>25344.33</v>
      </c>
      <c r="D26" s="5"/>
      <c r="E26">
        <f t="shared" si="0"/>
        <v>26.99319494130812</v>
      </c>
      <c r="F26">
        <f t="shared" si="1"/>
        <v>27</v>
      </c>
      <c r="G26">
        <f t="shared" si="4"/>
        <v>-0.011089999999967404</v>
      </c>
      <c r="I26">
        <f t="shared" si="5"/>
        <v>-0.011089999999967404</v>
      </c>
      <c r="O26">
        <f t="shared" si="2"/>
        <v>0.01212483142782895</v>
      </c>
      <c r="Q26" s="2">
        <f t="shared" si="3"/>
        <v>10325.830000000002</v>
      </c>
    </row>
    <row r="27" spans="1:17" ht="12.75">
      <c r="A27" s="54" t="s">
        <v>76</v>
      </c>
      <c r="B27" s="55" t="s">
        <v>33</v>
      </c>
      <c r="C27" s="54">
        <v>25510.62</v>
      </c>
      <c r="D27" s="5"/>
      <c r="E27">
        <f t="shared" si="0"/>
        <v>129.03225806451542</v>
      </c>
      <c r="F27">
        <f t="shared" si="1"/>
        <v>129</v>
      </c>
      <c r="G27">
        <f t="shared" si="4"/>
        <v>0.05256999999983236</v>
      </c>
      <c r="I27">
        <f t="shared" si="5"/>
        <v>0.05256999999983236</v>
      </c>
      <c r="O27">
        <f t="shared" si="2"/>
        <v>0.007662150460415487</v>
      </c>
      <c r="Q27" s="2">
        <f t="shared" si="3"/>
        <v>10492.119999999999</v>
      </c>
    </row>
    <row r="28" spans="1:17" ht="12.75">
      <c r="A28" s="54" t="s">
        <v>76</v>
      </c>
      <c r="B28" s="55" t="s">
        <v>33</v>
      </c>
      <c r="C28" s="54">
        <v>25536.55</v>
      </c>
      <c r="D28" s="5"/>
      <c r="E28">
        <f t="shared" si="0"/>
        <v>144.94345480986894</v>
      </c>
      <c r="F28">
        <f t="shared" si="1"/>
        <v>145</v>
      </c>
      <c r="G28">
        <f t="shared" si="4"/>
        <v>-0.09215000000040163</v>
      </c>
      <c r="I28">
        <f t="shared" si="5"/>
        <v>-0.09215000000040163</v>
      </c>
      <c r="O28">
        <f t="shared" si="2"/>
        <v>0.006962122073370238</v>
      </c>
      <c r="Q28" s="2">
        <f t="shared" si="3"/>
        <v>10518.05</v>
      </c>
    </row>
    <row r="29" spans="1:17" ht="12.75">
      <c r="A29" s="54" t="s">
        <v>76</v>
      </c>
      <c r="B29" s="55" t="s">
        <v>33</v>
      </c>
      <c r="C29" s="54">
        <v>25590.5</v>
      </c>
      <c r="D29" s="5"/>
      <c r="E29">
        <f t="shared" si="0"/>
        <v>178.0483165303404</v>
      </c>
      <c r="F29">
        <f t="shared" si="1"/>
        <v>178</v>
      </c>
      <c r="G29">
        <f t="shared" si="4"/>
        <v>0.0787400000008347</v>
      </c>
      <c r="I29">
        <f t="shared" si="5"/>
        <v>0.0787400000008347</v>
      </c>
      <c r="O29">
        <f t="shared" si="2"/>
        <v>0.005518313525089412</v>
      </c>
      <c r="Q29" s="2">
        <f t="shared" si="3"/>
        <v>10572</v>
      </c>
    </row>
    <row r="30" spans="1:17" ht="12.75">
      <c r="A30" s="54" t="s">
        <v>76</v>
      </c>
      <c r="B30" s="55" t="s">
        <v>33</v>
      </c>
      <c r="C30" s="54">
        <v>25621.43</v>
      </c>
      <c r="D30" s="5"/>
      <c r="E30">
        <f t="shared" si="0"/>
        <v>197.02761908852722</v>
      </c>
      <c r="F30">
        <f t="shared" si="1"/>
        <v>197</v>
      </c>
      <c r="G30">
        <f t="shared" si="4"/>
        <v>0.04501000000163913</v>
      </c>
      <c r="I30">
        <f t="shared" si="5"/>
        <v>0.04501000000163913</v>
      </c>
      <c r="O30">
        <f t="shared" si="2"/>
        <v>0.004687029815473179</v>
      </c>
      <c r="Q30" s="2">
        <f t="shared" si="3"/>
        <v>10602.93</v>
      </c>
    </row>
    <row r="31" spans="1:17" ht="12.75">
      <c r="A31" s="54" t="s">
        <v>76</v>
      </c>
      <c r="B31" s="55" t="s">
        <v>33</v>
      </c>
      <c r="C31" s="54">
        <v>25624.58</v>
      </c>
      <c r="D31" s="5"/>
      <c r="E31">
        <f t="shared" si="0"/>
        <v>198.96052575061307</v>
      </c>
      <c r="F31">
        <f t="shared" si="1"/>
        <v>199</v>
      </c>
      <c r="G31">
        <f t="shared" si="4"/>
        <v>-0.06432999999742606</v>
      </c>
      <c r="I31">
        <f t="shared" si="5"/>
        <v>-0.06432999999742606</v>
      </c>
      <c r="O31">
        <f t="shared" si="2"/>
        <v>0.004599526267092523</v>
      </c>
      <c r="Q31" s="2">
        <f t="shared" si="3"/>
        <v>10606.080000000002</v>
      </c>
    </row>
    <row r="32" spans="1:17" ht="12.75">
      <c r="A32" s="54" t="s">
        <v>76</v>
      </c>
      <c r="B32" s="55" t="s">
        <v>33</v>
      </c>
      <c r="C32" s="54">
        <v>25652.29</v>
      </c>
      <c r="D32" s="5"/>
      <c r="E32">
        <f t="shared" si="0"/>
        <v>215.96396816533453</v>
      </c>
      <c r="F32">
        <f t="shared" si="1"/>
        <v>216</v>
      </c>
      <c r="G32">
        <f t="shared" si="4"/>
        <v>-0.05872000000090338</v>
      </c>
      <c r="I32">
        <f t="shared" si="5"/>
        <v>-0.05872000000090338</v>
      </c>
      <c r="O32">
        <f t="shared" si="2"/>
        <v>0.003855746105856945</v>
      </c>
      <c r="Q32" s="2">
        <f t="shared" si="3"/>
        <v>10633.79</v>
      </c>
    </row>
    <row r="33" spans="1:21" ht="12.75">
      <c r="A33" s="54" t="s">
        <v>104</v>
      </c>
      <c r="B33" s="55" t="s">
        <v>33</v>
      </c>
      <c r="C33" s="54">
        <v>47849.52</v>
      </c>
      <c r="D33" s="5"/>
      <c r="E33">
        <f t="shared" si="0"/>
        <v>13836.654046524754</v>
      </c>
      <c r="F33">
        <f t="shared" si="1"/>
        <v>13836.5</v>
      </c>
      <c r="I33">
        <f>+U33</f>
        <v>0.25104499999724794</v>
      </c>
      <c r="O33">
        <f t="shared" si="2"/>
        <v>-0.5920652942535065</v>
      </c>
      <c r="Q33" s="2">
        <f t="shared" si="3"/>
        <v>32831.02</v>
      </c>
      <c r="U33">
        <f>+C33-(C$7+F33*C$8)</f>
        <v>0.25104499999724794</v>
      </c>
    </row>
    <row r="34" spans="1:17" ht="12.75">
      <c r="A34" s="10" t="s">
        <v>31</v>
      </c>
      <c r="B34" s="11"/>
      <c r="C34" s="19">
        <v>49029.364</v>
      </c>
      <c r="D34" s="19">
        <v>0.003</v>
      </c>
      <c r="E34">
        <f t="shared" si="0"/>
        <v>14560.63129345205</v>
      </c>
      <c r="F34" s="16">
        <f aca="true" t="shared" si="6" ref="F34:F42">ROUND(2*E34,0)/2+0.5</f>
        <v>14561</v>
      </c>
      <c r="G34">
        <f aca="true" t="shared" si="7" ref="G34:G42">+C34-(C$7+F34*C$8)</f>
        <v>-0.6008699999947567</v>
      </c>
      <c r="I34">
        <f aca="true" t="shared" si="8" ref="I34:I42">+G34</f>
        <v>-0.6008699999947567</v>
      </c>
      <c r="O34">
        <f t="shared" si="2"/>
        <v>-0.6237634546543993</v>
      </c>
      <c r="Q34" s="2">
        <f t="shared" si="3"/>
        <v>34010.864</v>
      </c>
    </row>
    <row r="35" spans="1:17" ht="12.75">
      <c r="A35" s="12" t="s">
        <v>32</v>
      </c>
      <c r="B35" s="13" t="s">
        <v>33</v>
      </c>
      <c r="C35" s="10">
        <v>51237.4747</v>
      </c>
      <c r="D35" s="10">
        <v>0.0055</v>
      </c>
      <c r="E35">
        <f t="shared" si="0"/>
        <v>15915.574748261917</v>
      </c>
      <c r="F35" s="16">
        <f t="shared" si="6"/>
        <v>15916</v>
      </c>
      <c r="G35">
        <f t="shared" si="7"/>
        <v>-0.6930199999987963</v>
      </c>
      <c r="I35">
        <f t="shared" si="8"/>
        <v>-0.6930199999987963</v>
      </c>
      <c r="O35">
        <f t="shared" si="2"/>
        <v>-0.6830471086822938</v>
      </c>
      <c r="Q35" s="2">
        <f t="shared" si="3"/>
        <v>36218.9747</v>
      </c>
    </row>
    <row r="36" spans="1:17" ht="12.75">
      <c r="A36" s="12" t="s">
        <v>34</v>
      </c>
      <c r="B36" s="13" t="s">
        <v>33</v>
      </c>
      <c r="C36" s="10">
        <v>51550.3668</v>
      </c>
      <c r="D36" s="10">
        <v>0.0039</v>
      </c>
      <c r="E36">
        <f t="shared" si="0"/>
        <v>16107.571962421842</v>
      </c>
      <c r="F36" s="16">
        <f t="shared" si="6"/>
        <v>16108</v>
      </c>
      <c r="G36">
        <f t="shared" si="7"/>
        <v>-0.6975600000005215</v>
      </c>
      <c r="I36">
        <f t="shared" si="8"/>
        <v>-0.6975600000005215</v>
      </c>
      <c r="O36">
        <f t="shared" si="2"/>
        <v>-0.6914474493268368</v>
      </c>
      <c r="Q36" s="2">
        <f t="shared" si="3"/>
        <v>36531.8668</v>
      </c>
    </row>
    <row r="37" spans="1:17" ht="12.75">
      <c r="A37" s="14" t="s">
        <v>36</v>
      </c>
      <c r="B37" s="15"/>
      <c r="C37" s="20">
        <v>52619.3941</v>
      </c>
      <c r="D37" s="20">
        <v>0.0002</v>
      </c>
      <c r="E37">
        <f t="shared" si="0"/>
        <v>16763.54973706333</v>
      </c>
      <c r="F37" s="16">
        <f t="shared" si="6"/>
        <v>16764</v>
      </c>
      <c r="G37">
        <f t="shared" si="7"/>
        <v>-0.733780000002298</v>
      </c>
      <c r="I37">
        <f t="shared" si="8"/>
        <v>-0.733780000002298</v>
      </c>
      <c r="O37">
        <f t="shared" si="2"/>
        <v>-0.720148613195692</v>
      </c>
      <c r="Q37" s="2">
        <f t="shared" si="3"/>
        <v>37600.8941</v>
      </c>
    </row>
    <row r="38" spans="1:17" ht="12.75">
      <c r="A38" s="10" t="s">
        <v>35</v>
      </c>
      <c r="B38" s="13" t="s">
        <v>33</v>
      </c>
      <c r="C38" s="10">
        <v>53028.4259</v>
      </c>
      <c r="D38" s="10">
        <v>0.002</v>
      </c>
      <c r="E38">
        <f t="shared" si="0"/>
        <v>17014.540305706065</v>
      </c>
      <c r="F38" s="16">
        <f t="shared" si="6"/>
        <v>17015</v>
      </c>
      <c r="G38">
        <f t="shared" si="7"/>
        <v>-0.749149999996007</v>
      </c>
      <c r="I38">
        <f t="shared" si="8"/>
        <v>-0.749149999996007</v>
      </c>
      <c r="O38">
        <f t="shared" si="2"/>
        <v>-0.7311303085174643</v>
      </c>
      <c r="Q38" s="2">
        <f t="shared" si="3"/>
        <v>38009.9259</v>
      </c>
    </row>
    <row r="39" spans="1:17" ht="12.75">
      <c r="A39" s="17" t="s">
        <v>40</v>
      </c>
      <c r="B39" s="15"/>
      <c r="C39" s="18">
        <v>53683.5352</v>
      </c>
      <c r="D39" s="18">
        <v>0.0003</v>
      </c>
      <c r="E39">
        <f t="shared" si="0"/>
        <v>17416.52923598029</v>
      </c>
      <c r="F39" s="16">
        <f t="shared" si="6"/>
        <v>17417</v>
      </c>
      <c r="G39">
        <f t="shared" si="7"/>
        <v>-0.7671899999986636</v>
      </c>
      <c r="I39">
        <f t="shared" si="8"/>
        <v>-0.7671899999986636</v>
      </c>
      <c r="O39">
        <f t="shared" si="2"/>
        <v>-0.7487185217419763</v>
      </c>
      <c r="Q39" s="2">
        <f t="shared" si="3"/>
        <v>38665.0352</v>
      </c>
    </row>
    <row r="40" spans="1:17" ht="12.75">
      <c r="A40" s="12" t="s">
        <v>49</v>
      </c>
      <c r="B40" s="36" t="s">
        <v>33</v>
      </c>
      <c r="C40" s="12">
        <v>55894.9613</v>
      </c>
      <c r="D40" s="12">
        <v>0.0006</v>
      </c>
      <c r="E40">
        <f t="shared" si="0"/>
        <v>18773.507090392537</v>
      </c>
      <c r="F40" s="16">
        <f t="shared" si="6"/>
        <v>18774</v>
      </c>
      <c r="G40">
        <f t="shared" si="7"/>
        <v>-0.8032800000000861</v>
      </c>
      <c r="I40">
        <f t="shared" si="8"/>
        <v>-0.8032800000000861</v>
      </c>
      <c r="O40">
        <f t="shared" si="2"/>
        <v>-0.8080896793182515</v>
      </c>
      <c r="Q40" s="2">
        <f t="shared" si="3"/>
        <v>40876.4613</v>
      </c>
    </row>
    <row r="41" spans="1:17" ht="12.75">
      <c r="A41" s="37" t="s">
        <v>50</v>
      </c>
      <c r="B41" s="38"/>
      <c r="C41" s="37">
        <v>56983.569</v>
      </c>
      <c r="D41" s="37">
        <v>0.0001</v>
      </c>
      <c r="E41">
        <f t="shared" si="0"/>
        <v>19441.499812845548</v>
      </c>
      <c r="F41" s="16">
        <f t="shared" si="6"/>
        <v>19442</v>
      </c>
      <c r="G41">
        <f t="shared" si="7"/>
        <v>-0.8151399999915157</v>
      </c>
      <c r="I41">
        <f t="shared" si="8"/>
        <v>-0.8151399999915157</v>
      </c>
      <c r="O41">
        <f t="shared" si="2"/>
        <v>-0.8373158644773906</v>
      </c>
      <c r="Q41" s="2">
        <f t="shared" si="3"/>
        <v>41965.069</v>
      </c>
    </row>
    <row r="42" spans="1:17" ht="12.75">
      <c r="A42" s="39" t="s">
        <v>51</v>
      </c>
      <c r="B42" s="40"/>
      <c r="C42" s="39">
        <v>57065.0519</v>
      </c>
      <c r="D42" s="39">
        <v>0.0012</v>
      </c>
      <c r="E42">
        <f t="shared" si="0"/>
        <v>19491.49944467285</v>
      </c>
      <c r="F42" s="16">
        <f t="shared" si="6"/>
        <v>19492</v>
      </c>
      <c r="G42">
        <f t="shared" si="7"/>
        <v>-0.8157399999981862</v>
      </c>
      <c r="I42">
        <f t="shared" si="8"/>
        <v>-0.8157399999981862</v>
      </c>
      <c r="O42">
        <f t="shared" si="2"/>
        <v>-0.839503453186907</v>
      </c>
      <c r="Q42" s="2">
        <f t="shared" si="3"/>
        <v>42046.5519</v>
      </c>
    </row>
    <row r="43" spans="2:4" ht="12.75">
      <c r="B43" s="5"/>
      <c r="D43" s="5"/>
    </row>
    <row r="44" spans="2:4" ht="12.75">
      <c r="B44" s="5"/>
      <c r="D44" s="5"/>
    </row>
    <row r="45" ht="12.75">
      <c r="D45" s="5"/>
    </row>
    <row r="46" ht="12.75">
      <c r="D46" s="5"/>
    </row>
    <row r="47" ht="12.75">
      <c r="D47" s="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0"/>
  <sheetViews>
    <sheetView zoomScalePageLayoutView="0" workbookViewId="0" topLeftCell="A8">
      <selection activeCell="A20" sqref="A20:C31"/>
    </sheetView>
  </sheetViews>
  <sheetFormatPr defaultColWidth="9.140625" defaultRowHeight="12.75"/>
  <cols>
    <col min="1" max="1" width="19.7109375" style="18" customWidth="1"/>
    <col min="2" max="2" width="4.421875" style="17" customWidth="1"/>
    <col min="3" max="3" width="12.7109375" style="18" customWidth="1"/>
    <col min="4" max="4" width="5.421875" style="17" customWidth="1"/>
    <col min="5" max="5" width="14.8515625" style="17" customWidth="1"/>
    <col min="6" max="6" width="9.140625" style="17" customWidth="1"/>
    <col min="7" max="7" width="12.00390625" style="17" customWidth="1"/>
    <col min="8" max="8" width="14.140625" style="18" customWidth="1"/>
    <col min="9" max="9" width="22.5742187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421875" style="17" customWidth="1"/>
    <col min="14" max="14" width="14.140625" style="17" customWidth="1"/>
    <col min="15" max="15" width="23.421875" style="17" customWidth="1"/>
    <col min="16" max="16" width="16.57421875" style="17" customWidth="1"/>
    <col min="17" max="17" width="41.00390625" style="17" customWidth="1"/>
    <col min="18" max="16384" width="9.140625" style="17" customWidth="1"/>
  </cols>
  <sheetData>
    <row r="1" spans="1:10" ht="15.75">
      <c r="A1" s="41" t="s">
        <v>52</v>
      </c>
      <c r="I1" s="42" t="s">
        <v>53</v>
      </c>
      <c r="J1" s="43" t="s">
        <v>54</v>
      </c>
    </row>
    <row r="2" spans="9:10" ht="12.75">
      <c r="I2" s="44" t="s">
        <v>55</v>
      </c>
      <c r="J2" s="45" t="s">
        <v>56</v>
      </c>
    </row>
    <row r="3" spans="1:10" ht="12.75">
      <c r="A3" s="46" t="s">
        <v>57</v>
      </c>
      <c r="I3" s="44" t="s">
        <v>58</v>
      </c>
      <c r="J3" s="45" t="s">
        <v>59</v>
      </c>
    </row>
    <row r="4" spans="9:10" ht="12.75">
      <c r="I4" s="44" t="s">
        <v>60</v>
      </c>
      <c r="J4" s="45" t="s">
        <v>59</v>
      </c>
    </row>
    <row r="5" spans="9:10" ht="13.5" thickBot="1">
      <c r="I5" s="47" t="s">
        <v>61</v>
      </c>
      <c r="J5" s="48" t="s">
        <v>62</v>
      </c>
    </row>
    <row r="10" ht="13.5" thickBot="1"/>
    <row r="11" spans="1:16" ht="12.75" customHeight="1" thickBot="1">
      <c r="A11" s="18" t="str">
        <f aca="true" t="shared" si="0" ref="A11:A31">P11</f>
        <v>BAVM 241 (=IBVS 6157) </v>
      </c>
      <c r="B11" s="5" t="str">
        <f aca="true" t="shared" si="1" ref="B11:B31">IF(H11=INT(H11),"I","II")</f>
        <v>I</v>
      </c>
      <c r="C11" s="18">
        <f aca="true" t="shared" si="2" ref="C11:C31">1*G11</f>
        <v>57065.0519</v>
      </c>
      <c r="D11" s="17" t="str">
        <f aca="true" t="shared" si="3" ref="D11:D31">VLOOKUP(F11,I$1:J$5,2,FALSE)</f>
        <v>vis</v>
      </c>
      <c r="E11" s="49">
        <f>VLOOKUP(C11,A!C$21:E$973,3,FALSE)</f>
        <v>19491.49944467285</v>
      </c>
      <c r="F11" s="5" t="s">
        <v>61</v>
      </c>
      <c r="G11" s="17" t="str">
        <f aca="true" t="shared" si="4" ref="G11:G31">MID(I11,3,LEN(I11)-3)</f>
        <v>57065.0519</v>
      </c>
      <c r="H11" s="18">
        <f aca="true" t="shared" si="5" ref="H11:H31">1*K11</f>
        <v>19494</v>
      </c>
      <c r="I11" s="50" t="s">
        <v>147</v>
      </c>
      <c r="J11" s="51" t="s">
        <v>148</v>
      </c>
      <c r="K11" s="50">
        <v>19494</v>
      </c>
      <c r="L11" s="50" t="s">
        <v>149</v>
      </c>
      <c r="M11" s="51" t="s">
        <v>134</v>
      </c>
      <c r="N11" s="51" t="s">
        <v>61</v>
      </c>
      <c r="O11" s="52" t="s">
        <v>145</v>
      </c>
      <c r="P11" s="53" t="s">
        <v>150</v>
      </c>
    </row>
    <row r="12" spans="1:16" ht="12.75" customHeight="1" thickBot="1">
      <c r="A12" s="18" t="str">
        <f t="shared" si="0"/>
        <v>IBVS 3877 </v>
      </c>
      <c r="B12" s="5" t="str">
        <f t="shared" si="1"/>
        <v>I</v>
      </c>
      <c r="C12" s="18">
        <f t="shared" si="2"/>
        <v>49029.364</v>
      </c>
      <c r="D12" s="17" t="str">
        <f t="shared" si="3"/>
        <v>vis</v>
      </c>
      <c r="E12" s="49">
        <f>VLOOKUP(C12,A!C$21:E$973,3,FALSE)</f>
        <v>14560.63129345205</v>
      </c>
      <c r="F12" s="5" t="s">
        <v>61</v>
      </c>
      <c r="G12" s="17" t="str">
        <f t="shared" si="4"/>
        <v>49029.364</v>
      </c>
      <c r="H12" s="18">
        <f t="shared" si="5"/>
        <v>14563</v>
      </c>
      <c r="I12" s="50" t="s">
        <v>105</v>
      </c>
      <c r="J12" s="51" t="s">
        <v>106</v>
      </c>
      <c r="K12" s="50">
        <v>14563</v>
      </c>
      <c r="L12" s="50" t="s">
        <v>107</v>
      </c>
      <c r="M12" s="51" t="s">
        <v>108</v>
      </c>
      <c r="N12" s="51" t="s">
        <v>109</v>
      </c>
      <c r="O12" s="52" t="s">
        <v>110</v>
      </c>
      <c r="P12" s="53" t="s">
        <v>111</v>
      </c>
    </row>
    <row r="13" spans="1:16" ht="12.75" customHeight="1" thickBot="1">
      <c r="A13" s="18" t="str">
        <f t="shared" si="0"/>
        <v>IBVS 5263 </v>
      </c>
      <c r="B13" s="5" t="str">
        <f t="shared" si="1"/>
        <v>I</v>
      </c>
      <c r="C13" s="18">
        <f t="shared" si="2"/>
        <v>51237.4747</v>
      </c>
      <c r="D13" s="17" t="str">
        <f t="shared" si="3"/>
        <v>vis</v>
      </c>
      <c r="E13" s="49">
        <f>VLOOKUP(C13,A!C$21:E$973,3,FALSE)</f>
        <v>15915.574748261917</v>
      </c>
      <c r="F13" s="5" t="s">
        <v>61</v>
      </c>
      <c r="G13" s="17" t="str">
        <f t="shared" si="4"/>
        <v>51237.4747</v>
      </c>
      <c r="H13" s="18">
        <f t="shared" si="5"/>
        <v>15918</v>
      </c>
      <c r="I13" s="50" t="s">
        <v>112</v>
      </c>
      <c r="J13" s="51" t="s">
        <v>113</v>
      </c>
      <c r="K13" s="50">
        <v>15918</v>
      </c>
      <c r="L13" s="50" t="s">
        <v>114</v>
      </c>
      <c r="M13" s="51" t="s">
        <v>108</v>
      </c>
      <c r="N13" s="51" t="s">
        <v>109</v>
      </c>
      <c r="O13" s="52" t="s">
        <v>115</v>
      </c>
      <c r="P13" s="53" t="s">
        <v>116</v>
      </c>
    </row>
    <row r="14" spans="1:16" ht="12.75" customHeight="1" thickBot="1">
      <c r="A14" s="18" t="str">
        <f t="shared" si="0"/>
        <v>IBVS 5287 </v>
      </c>
      <c r="B14" s="5" t="str">
        <f t="shared" si="1"/>
        <v>I</v>
      </c>
      <c r="C14" s="18">
        <f t="shared" si="2"/>
        <v>51550.3668</v>
      </c>
      <c r="D14" s="17" t="str">
        <f t="shared" si="3"/>
        <v>vis</v>
      </c>
      <c r="E14" s="49">
        <f>VLOOKUP(C14,A!C$21:E$973,3,FALSE)</f>
        <v>16107.571962421842</v>
      </c>
      <c r="F14" s="5" t="s">
        <v>61</v>
      </c>
      <c r="G14" s="17" t="str">
        <f t="shared" si="4"/>
        <v>51550.3668</v>
      </c>
      <c r="H14" s="18">
        <f t="shared" si="5"/>
        <v>16110</v>
      </c>
      <c r="I14" s="50" t="s">
        <v>117</v>
      </c>
      <c r="J14" s="51" t="s">
        <v>118</v>
      </c>
      <c r="K14" s="50">
        <v>16110</v>
      </c>
      <c r="L14" s="50" t="s">
        <v>119</v>
      </c>
      <c r="M14" s="51" t="s">
        <v>108</v>
      </c>
      <c r="N14" s="51" t="s">
        <v>109</v>
      </c>
      <c r="O14" s="52" t="s">
        <v>115</v>
      </c>
      <c r="P14" s="53" t="s">
        <v>120</v>
      </c>
    </row>
    <row r="15" spans="1:16" ht="12.75" customHeight="1" thickBot="1">
      <c r="A15" s="18" t="str">
        <f t="shared" si="0"/>
        <v>BAVM 172 </v>
      </c>
      <c r="B15" s="5" t="str">
        <f t="shared" si="1"/>
        <v>I</v>
      </c>
      <c r="C15" s="18">
        <f t="shared" si="2"/>
        <v>52619.3941</v>
      </c>
      <c r="D15" s="17" t="str">
        <f t="shared" si="3"/>
        <v>vis</v>
      </c>
      <c r="E15" s="49">
        <f>VLOOKUP(C15,A!C$21:E$973,3,FALSE)</f>
        <v>16763.54973706333</v>
      </c>
      <c r="F15" s="5" t="s">
        <v>61</v>
      </c>
      <c r="G15" s="17" t="str">
        <f t="shared" si="4"/>
        <v>52619.3941</v>
      </c>
      <c r="H15" s="18">
        <f t="shared" si="5"/>
        <v>16766</v>
      </c>
      <c r="I15" s="50" t="s">
        <v>121</v>
      </c>
      <c r="J15" s="51" t="s">
        <v>122</v>
      </c>
      <c r="K15" s="50">
        <v>16766</v>
      </c>
      <c r="L15" s="50" t="s">
        <v>123</v>
      </c>
      <c r="M15" s="51" t="s">
        <v>108</v>
      </c>
      <c r="N15" s="51" t="s">
        <v>124</v>
      </c>
      <c r="O15" s="52" t="s">
        <v>125</v>
      </c>
      <c r="P15" s="53" t="s">
        <v>126</v>
      </c>
    </row>
    <row r="16" spans="1:16" ht="12.75" customHeight="1" thickBot="1">
      <c r="A16" s="18" t="str">
        <f t="shared" si="0"/>
        <v>IBVS 5583 </v>
      </c>
      <c r="B16" s="5" t="str">
        <f t="shared" si="1"/>
        <v>I</v>
      </c>
      <c r="C16" s="18">
        <f t="shared" si="2"/>
        <v>53028.4259</v>
      </c>
      <c r="D16" s="17" t="str">
        <f t="shared" si="3"/>
        <v>vis</v>
      </c>
      <c r="E16" s="49">
        <f>VLOOKUP(C16,A!C$21:E$973,3,FALSE)</f>
        <v>17014.540305706065</v>
      </c>
      <c r="F16" s="5" t="s">
        <v>61</v>
      </c>
      <c r="G16" s="17" t="str">
        <f t="shared" si="4"/>
        <v>53028.4259</v>
      </c>
      <c r="H16" s="18">
        <f t="shared" si="5"/>
        <v>17017</v>
      </c>
      <c r="I16" s="50" t="s">
        <v>127</v>
      </c>
      <c r="J16" s="51" t="s">
        <v>128</v>
      </c>
      <c r="K16" s="50">
        <v>17017</v>
      </c>
      <c r="L16" s="50" t="s">
        <v>129</v>
      </c>
      <c r="M16" s="51" t="s">
        <v>108</v>
      </c>
      <c r="N16" s="51" t="s">
        <v>109</v>
      </c>
      <c r="O16" s="52" t="s">
        <v>115</v>
      </c>
      <c r="P16" s="53" t="s">
        <v>130</v>
      </c>
    </row>
    <row r="17" spans="1:16" ht="12.75" customHeight="1" thickBot="1">
      <c r="A17" s="18" t="str">
        <f t="shared" si="0"/>
        <v>BAVM 178 </v>
      </c>
      <c r="B17" s="5" t="str">
        <f t="shared" si="1"/>
        <v>I</v>
      </c>
      <c r="C17" s="18">
        <f t="shared" si="2"/>
        <v>53683.5352</v>
      </c>
      <c r="D17" s="17" t="str">
        <f t="shared" si="3"/>
        <v>vis</v>
      </c>
      <c r="E17" s="49">
        <f>VLOOKUP(C17,A!C$21:E$973,3,FALSE)</f>
        <v>17416.52923598029</v>
      </c>
      <c r="F17" s="5" t="s">
        <v>61</v>
      </c>
      <c r="G17" s="17" t="str">
        <f t="shared" si="4"/>
        <v>53683.5352</v>
      </c>
      <c r="H17" s="18">
        <f t="shared" si="5"/>
        <v>17419</v>
      </c>
      <c r="I17" s="50" t="s">
        <v>131</v>
      </c>
      <c r="J17" s="51" t="s">
        <v>132</v>
      </c>
      <c r="K17" s="50">
        <v>17419</v>
      </c>
      <c r="L17" s="50" t="s">
        <v>133</v>
      </c>
      <c r="M17" s="51" t="s">
        <v>134</v>
      </c>
      <c r="N17" s="51" t="s">
        <v>124</v>
      </c>
      <c r="O17" s="52" t="s">
        <v>135</v>
      </c>
      <c r="P17" s="53" t="s">
        <v>136</v>
      </c>
    </row>
    <row r="18" spans="1:16" ht="12.75" customHeight="1" thickBot="1">
      <c r="A18" s="18" t="str">
        <f t="shared" si="0"/>
        <v>IBVS 6011 </v>
      </c>
      <c r="B18" s="5" t="str">
        <f t="shared" si="1"/>
        <v>I</v>
      </c>
      <c r="C18" s="18">
        <f t="shared" si="2"/>
        <v>55894.9613</v>
      </c>
      <c r="D18" s="17" t="str">
        <f t="shared" si="3"/>
        <v>vis</v>
      </c>
      <c r="E18" s="49">
        <f>VLOOKUP(C18,A!C$21:E$973,3,FALSE)</f>
        <v>18773.507090392537</v>
      </c>
      <c r="F18" s="5" t="s">
        <v>61</v>
      </c>
      <c r="G18" s="17" t="str">
        <f t="shared" si="4"/>
        <v>55894.9613</v>
      </c>
      <c r="H18" s="18">
        <f t="shared" si="5"/>
        <v>18776</v>
      </c>
      <c r="I18" s="50" t="s">
        <v>137</v>
      </c>
      <c r="J18" s="51" t="s">
        <v>138</v>
      </c>
      <c r="K18" s="50">
        <v>18776</v>
      </c>
      <c r="L18" s="50" t="s">
        <v>139</v>
      </c>
      <c r="M18" s="51" t="s">
        <v>134</v>
      </c>
      <c r="N18" s="51" t="s">
        <v>61</v>
      </c>
      <c r="O18" s="52" t="s">
        <v>140</v>
      </c>
      <c r="P18" s="53" t="s">
        <v>141</v>
      </c>
    </row>
    <row r="19" spans="1:16" ht="12.75" customHeight="1" thickBot="1">
      <c r="A19" s="18" t="str">
        <f t="shared" si="0"/>
        <v>BAVM 239 </v>
      </c>
      <c r="B19" s="5" t="str">
        <f t="shared" si="1"/>
        <v>I</v>
      </c>
      <c r="C19" s="18">
        <f t="shared" si="2"/>
        <v>56983.569</v>
      </c>
      <c r="D19" s="17" t="str">
        <f t="shared" si="3"/>
        <v>vis</v>
      </c>
      <c r="E19" s="49">
        <f>VLOOKUP(C19,A!C$21:E$973,3,FALSE)</f>
        <v>19441.499812845548</v>
      </c>
      <c r="F19" s="5" t="s">
        <v>61</v>
      </c>
      <c r="G19" s="17" t="str">
        <f t="shared" si="4"/>
        <v>56983.5690</v>
      </c>
      <c r="H19" s="18">
        <f t="shared" si="5"/>
        <v>19444</v>
      </c>
      <c r="I19" s="50" t="s">
        <v>142</v>
      </c>
      <c r="J19" s="51" t="s">
        <v>143</v>
      </c>
      <c r="K19" s="50">
        <v>19444</v>
      </c>
      <c r="L19" s="50" t="s">
        <v>144</v>
      </c>
      <c r="M19" s="51" t="s">
        <v>134</v>
      </c>
      <c r="N19" s="51" t="s">
        <v>124</v>
      </c>
      <c r="O19" s="52" t="s">
        <v>145</v>
      </c>
      <c r="P19" s="53" t="s">
        <v>146</v>
      </c>
    </row>
    <row r="20" spans="1:16" ht="12.75" customHeight="1" thickBot="1">
      <c r="A20" s="18" t="str">
        <f t="shared" si="0"/>
        <v> PZ 4.157 </v>
      </c>
      <c r="B20" s="5" t="str">
        <f t="shared" si="1"/>
        <v>I</v>
      </c>
      <c r="C20" s="18">
        <f t="shared" si="2"/>
        <v>21221.46</v>
      </c>
      <c r="D20" s="17" t="str">
        <f t="shared" si="3"/>
        <v>vis</v>
      </c>
      <c r="E20" s="49">
        <f>VLOOKUP(C20,A!C$21:E$973,3,FALSE)</f>
        <v>-2502.8870875698767</v>
      </c>
      <c r="F20" s="5" t="s">
        <v>61</v>
      </c>
      <c r="G20" s="17" t="str">
        <f t="shared" si="4"/>
        <v>21221.46</v>
      </c>
      <c r="H20" s="18">
        <f t="shared" si="5"/>
        <v>-2503</v>
      </c>
      <c r="I20" s="50" t="s">
        <v>63</v>
      </c>
      <c r="J20" s="51" t="s">
        <v>64</v>
      </c>
      <c r="K20" s="50">
        <v>-2503</v>
      </c>
      <c r="L20" s="50" t="s">
        <v>65</v>
      </c>
      <c r="M20" s="51" t="s">
        <v>66</v>
      </c>
      <c r="N20" s="51"/>
      <c r="O20" s="52" t="s">
        <v>67</v>
      </c>
      <c r="P20" s="52" t="s">
        <v>68</v>
      </c>
    </row>
    <row r="21" spans="1:16" ht="12.75" customHeight="1" thickBot="1">
      <c r="A21" s="18" t="str">
        <f t="shared" si="0"/>
        <v> PZ 4.157 </v>
      </c>
      <c r="B21" s="5" t="str">
        <f t="shared" si="1"/>
        <v>I</v>
      </c>
      <c r="C21" s="18">
        <f t="shared" si="2"/>
        <v>24562.21</v>
      </c>
      <c r="D21" s="17" t="str">
        <f t="shared" si="3"/>
        <v>vis</v>
      </c>
      <c r="E21" s="49">
        <f>VLOOKUP(C21,A!C$21:E$973,3,FALSE)</f>
        <v>-452.9321887253254</v>
      </c>
      <c r="F21" s="5" t="s">
        <v>61</v>
      </c>
      <c r="G21" s="17" t="str">
        <f t="shared" si="4"/>
        <v>24562.21</v>
      </c>
      <c r="H21" s="18">
        <f t="shared" si="5"/>
        <v>-453</v>
      </c>
      <c r="I21" s="50" t="s">
        <v>69</v>
      </c>
      <c r="J21" s="51" t="s">
        <v>70</v>
      </c>
      <c r="K21" s="50">
        <v>-453</v>
      </c>
      <c r="L21" s="50" t="s">
        <v>71</v>
      </c>
      <c r="M21" s="51" t="s">
        <v>66</v>
      </c>
      <c r="N21" s="51"/>
      <c r="O21" s="52" t="s">
        <v>67</v>
      </c>
      <c r="P21" s="52" t="s">
        <v>68</v>
      </c>
    </row>
    <row r="22" spans="1:16" ht="12.75" customHeight="1" thickBot="1">
      <c r="A22" s="18" t="str">
        <f t="shared" si="0"/>
        <v> AN 238.29 </v>
      </c>
      <c r="B22" s="5" t="str">
        <f t="shared" si="1"/>
        <v>I</v>
      </c>
      <c r="C22" s="18">
        <f t="shared" si="2"/>
        <v>25300.32</v>
      </c>
      <c r="D22" s="17" t="str">
        <f t="shared" si="3"/>
        <v>vis</v>
      </c>
      <c r="E22" s="49">
        <f>VLOOKUP(C22,A!C$21:E$973,3,FALSE)</f>
        <v>-0.012272423251600974</v>
      </c>
      <c r="F22" s="5" t="s">
        <v>61</v>
      </c>
      <c r="G22" s="17" t="str">
        <f t="shared" si="4"/>
        <v>25300.32</v>
      </c>
      <c r="H22" s="18">
        <f t="shared" si="5"/>
        <v>0</v>
      </c>
      <c r="I22" s="50" t="s">
        <v>72</v>
      </c>
      <c r="J22" s="51" t="s">
        <v>73</v>
      </c>
      <c r="K22" s="50">
        <v>0</v>
      </c>
      <c r="L22" s="50" t="s">
        <v>74</v>
      </c>
      <c r="M22" s="51" t="s">
        <v>66</v>
      </c>
      <c r="N22" s="51"/>
      <c r="O22" s="52" t="s">
        <v>75</v>
      </c>
      <c r="P22" s="52" t="s">
        <v>76</v>
      </c>
    </row>
    <row r="23" spans="1:16" ht="12.75" customHeight="1" thickBot="1">
      <c r="A23" s="18" t="str">
        <f t="shared" si="0"/>
        <v> AN 238.29 </v>
      </c>
      <c r="B23" s="5" t="str">
        <f t="shared" si="1"/>
        <v>I</v>
      </c>
      <c r="C23" s="18">
        <f t="shared" si="2"/>
        <v>25326.41</v>
      </c>
      <c r="D23" s="17" t="str">
        <f t="shared" si="3"/>
        <v>vis</v>
      </c>
      <c r="E23" s="49">
        <f>VLOOKUP(C23,A!C$21:E$973,3,FALSE)</f>
        <v>15.997103708112506</v>
      </c>
      <c r="F23" s="5" t="s">
        <v>61</v>
      </c>
      <c r="G23" s="17" t="str">
        <f t="shared" si="4"/>
        <v>25326.41</v>
      </c>
      <c r="H23" s="18">
        <f t="shared" si="5"/>
        <v>16</v>
      </c>
      <c r="I23" s="50" t="s">
        <v>77</v>
      </c>
      <c r="J23" s="51" t="s">
        <v>78</v>
      </c>
      <c r="K23" s="50">
        <v>16</v>
      </c>
      <c r="L23" s="50" t="s">
        <v>79</v>
      </c>
      <c r="M23" s="51" t="s">
        <v>66</v>
      </c>
      <c r="N23" s="51"/>
      <c r="O23" s="52" t="s">
        <v>75</v>
      </c>
      <c r="P23" s="52" t="s">
        <v>76</v>
      </c>
    </row>
    <row r="24" spans="1:16" ht="12.75" customHeight="1" thickBot="1">
      <c r="A24" s="18" t="str">
        <f t="shared" si="0"/>
        <v> AN 238.29 </v>
      </c>
      <c r="B24" s="5" t="str">
        <f t="shared" si="1"/>
        <v>I</v>
      </c>
      <c r="C24" s="18">
        <f t="shared" si="2"/>
        <v>25344.33</v>
      </c>
      <c r="D24" s="17" t="str">
        <f t="shared" si="3"/>
        <v>vis</v>
      </c>
      <c r="E24" s="49">
        <f>VLOOKUP(C24,A!C$21:E$973,3,FALSE)</f>
        <v>26.99319494130812</v>
      </c>
      <c r="F24" s="5" t="s">
        <v>61</v>
      </c>
      <c r="G24" s="17" t="str">
        <f t="shared" si="4"/>
        <v>25344.33</v>
      </c>
      <c r="H24" s="18">
        <f t="shared" si="5"/>
        <v>27</v>
      </c>
      <c r="I24" s="50" t="s">
        <v>80</v>
      </c>
      <c r="J24" s="51" t="s">
        <v>81</v>
      </c>
      <c r="K24" s="50">
        <v>27</v>
      </c>
      <c r="L24" s="50" t="s">
        <v>82</v>
      </c>
      <c r="M24" s="51" t="s">
        <v>66</v>
      </c>
      <c r="N24" s="51"/>
      <c r="O24" s="52" t="s">
        <v>75</v>
      </c>
      <c r="P24" s="52" t="s">
        <v>76</v>
      </c>
    </row>
    <row r="25" spans="1:16" ht="12.75" customHeight="1" thickBot="1">
      <c r="A25" s="18" t="str">
        <f t="shared" si="0"/>
        <v> AN 238.29 </v>
      </c>
      <c r="B25" s="5" t="str">
        <f t="shared" si="1"/>
        <v>I</v>
      </c>
      <c r="C25" s="18">
        <f t="shared" si="2"/>
        <v>25510.62</v>
      </c>
      <c r="D25" s="17" t="str">
        <f t="shared" si="3"/>
        <v>vis</v>
      </c>
      <c r="E25" s="49">
        <f>VLOOKUP(C25,A!C$21:E$973,3,FALSE)</f>
        <v>129.03225806451542</v>
      </c>
      <c r="F25" s="5" t="s">
        <v>61</v>
      </c>
      <c r="G25" s="17" t="str">
        <f t="shared" si="4"/>
        <v>25510.62</v>
      </c>
      <c r="H25" s="18">
        <f t="shared" si="5"/>
        <v>129</v>
      </c>
      <c r="I25" s="50" t="s">
        <v>83</v>
      </c>
      <c r="J25" s="51" t="s">
        <v>84</v>
      </c>
      <c r="K25" s="50">
        <v>129</v>
      </c>
      <c r="L25" s="50" t="s">
        <v>85</v>
      </c>
      <c r="M25" s="51" t="s">
        <v>66</v>
      </c>
      <c r="N25" s="51"/>
      <c r="O25" s="52" t="s">
        <v>75</v>
      </c>
      <c r="P25" s="52" t="s">
        <v>76</v>
      </c>
    </row>
    <row r="26" spans="1:16" ht="12.75" customHeight="1" thickBot="1">
      <c r="A26" s="18" t="str">
        <f t="shared" si="0"/>
        <v> AN 238.29 </v>
      </c>
      <c r="B26" s="5" t="str">
        <f t="shared" si="1"/>
        <v>I</v>
      </c>
      <c r="C26" s="18">
        <f t="shared" si="2"/>
        <v>25536.55</v>
      </c>
      <c r="D26" s="17" t="str">
        <f t="shared" si="3"/>
        <v>vis</v>
      </c>
      <c r="E26" s="49">
        <f>VLOOKUP(C26,A!C$21:E$973,3,FALSE)</f>
        <v>144.94345480986894</v>
      </c>
      <c r="F26" s="5" t="s">
        <v>61</v>
      </c>
      <c r="G26" s="17" t="str">
        <f t="shared" si="4"/>
        <v>25536.55</v>
      </c>
      <c r="H26" s="18">
        <f t="shared" si="5"/>
        <v>145</v>
      </c>
      <c r="I26" s="50" t="s">
        <v>86</v>
      </c>
      <c r="J26" s="51" t="s">
        <v>87</v>
      </c>
      <c r="K26" s="50">
        <v>145</v>
      </c>
      <c r="L26" s="50" t="s">
        <v>88</v>
      </c>
      <c r="M26" s="51" t="s">
        <v>66</v>
      </c>
      <c r="N26" s="51"/>
      <c r="O26" s="52" t="s">
        <v>75</v>
      </c>
      <c r="P26" s="52" t="s">
        <v>76</v>
      </c>
    </row>
    <row r="27" spans="1:16" ht="12.75" customHeight="1" thickBot="1">
      <c r="A27" s="18" t="str">
        <f t="shared" si="0"/>
        <v> AN 238.29 </v>
      </c>
      <c r="B27" s="5" t="str">
        <f t="shared" si="1"/>
        <v>I</v>
      </c>
      <c r="C27" s="18">
        <f t="shared" si="2"/>
        <v>25590.5</v>
      </c>
      <c r="D27" s="17" t="str">
        <f t="shared" si="3"/>
        <v>vis</v>
      </c>
      <c r="E27" s="49">
        <f>VLOOKUP(C27,A!C$21:E$973,3,FALSE)</f>
        <v>178.0483165303404</v>
      </c>
      <c r="F27" s="5" t="s">
        <v>61</v>
      </c>
      <c r="G27" s="17" t="str">
        <f t="shared" si="4"/>
        <v>25590.50</v>
      </c>
      <c r="H27" s="18">
        <f t="shared" si="5"/>
        <v>178</v>
      </c>
      <c r="I27" s="50" t="s">
        <v>89</v>
      </c>
      <c r="J27" s="51" t="s">
        <v>90</v>
      </c>
      <c r="K27" s="50">
        <v>178</v>
      </c>
      <c r="L27" s="50" t="s">
        <v>91</v>
      </c>
      <c r="M27" s="51" t="s">
        <v>66</v>
      </c>
      <c r="N27" s="51"/>
      <c r="O27" s="52" t="s">
        <v>75</v>
      </c>
      <c r="P27" s="52" t="s">
        <v>76</v>
      </c>
    </row>
    <row r="28" spans="1:16" ht="12.75" customHeight="1" thickBot="1">
      <c r="A28" s="18" t="str">
        <f t="shared" si="0"/>
        <v> AN 238.29 </v>
      </c>
      <c r="B28" s="5" t="str">
        <f t="shared" si="1"/>
        <v>I</v>
      </c>
      <c r="C28" s="18">
        <f t="shared" si="2"/>
        <v>25621.43</v>
      </c>
      <c r="D28" s="17" t="str">
        <f t="shared" si="3"/>
        <v>vis</v>
      </c>
      <c r="E28" s="49">
        <f>VLOOKUP(C28,A!C$21:E$973,3,FALSE)</f>
        <v>197.02761908852722</v>
      </c>
      <c r="F28" s="5" t="s">
        <v>61</v>
      </c>
      <c r="G28" s="17" t="str">
        <f t="shared" si="4"/>
        <v>25621.43</v>
      </c>
      <c r="H28" s="18">
        <f t="shared" si="5"/>
        <v>197</v>
      </c>
      <c r="I28" s="50" t="s">
        <v>92</v>
      </c>
      <c r="J28" s="51" t="s">
        <v>93</v>
      </c>
      <c r="K28" s="50">
        <v>197</v>
      </c>
      <c r="L28" s="50" t="s">
        <v>85</v>
      </c>
      <c r="M28" s="51" t="s">
        <v>66</v>
      </c>
      <c r="N28" s="51"/>
      <c r="O28" s="52" t="s">
        <v>75</v>
      </c>
      <c r="P28" s="52" t="s">
        <v>76</v>
      </c>
    </row>
    <row r="29" spans="1:16" ht="12.75" customHeight="1" thickBot="1">
      <c r="A29" s="18" t="str">
        <f t="shared" si="0"/>
        <v> AN 238.29 </v>
      </c>
      <c r="B29" s="5" t="str">
        <f t="shared" si="1"/>
        <v>I</v>
      </c>
      <c r="C29" s="18">
        <f t="shared" si="2"/>
        <v>25624.58</v>
      </c>
      <c r="D29" s="17" t="str">
        <f t="shared" si="3"/>
        <v>vis</v>
      </c>
      <c r="E29" s="49">
        <f>VLOOKUP(C29,A!C$21:E$973,3,FALSE)</f>
        <v>198.96052575061307</v>
      </c>
      <c r="F29" s="5" t="s">
        <v>61</v>
      </c>
      <c r="G29" s="17" t="str">
        <f t="shared" si="4"/>
        <v>25624.58</v>
      </c>
      <c r="H29" s="18">
        <f t="shared" si="5"/>
        <v>199</v>
      </c>
      <c r="I29" s="50" t="s">
        <v>94</v>
      </c>
      <c r="J29" s="51" t="s">
        <v>95</v>
      </c>
      <c r="K29" s="50">
        <v>199</v>
      </c>
      <c r="L29" s="50" t="s">
        <v>96</v>
      </c>
      <c r="M29" s="51" t="s">
        <v>66</v>
      </c>
      <c r="N29" s="51"/>
      <c r="O29" s="52" t="s">
        <v>75</v>
      </c>
      <c r="P29" s="52" t="s">
        <v>76</v>
      </c>
    </row>
    <row r="30" spans="1:16" ht="12.75" customHeight="1" thickBot="1">
      <c r="A30" s="18" t="str">
        <f t="shared" si="0"/>
        <v> AN 238.29 </v>
      </c>
      <c r="B30" s="5" t="str">
        <f t="shared" si="1"/>
        <v>I</v>
      </c>
      <c r="C30" s="18">
        <f t="shared" si="2"/>
        <v>25652.29</v>
      </c>
      <c r="D30" s="17" t="str">
        <f t="shared" si="3"/>
        <v>vis</v>
      </c>
      <c r="E30" s="49">
        <f>VLOOKUP(C30,A!C$21:E$973,3,FALSE)</f>
        <v>215.96396816533453</v>
      </c>
      <c r="F30" s="5" t="s">
        <v>61</v>
      </c>
      <c r="G30" s="17" t="str">
        <f t="shared" si="4"/>
        <v>25652.29</v>
      </c>
      <c r="H30" s="18">
        <f t="shared" si="5"/>
        <v>216</v>
      </c>
      <c r="I30" s="50" t="s">
        <v>97</v>
      </c>
      <c r="J30" s="51" t="s">
        <v>98</v>
      </c>
      <c r="K30" s="50">
        <v>216</v>
      </c>
      <c r="L30" s="50" t="s">
        <v>96</v>
      </c>
      <c r="M30" s="51" t="s">
        <v>66</v>
      </c>
      <c r="N30" s="51"/>
      <c r="O30" s="52" t="s">
        <v>75</v>
      </c>
      <c r="P30" s="52" t="s">
        <v>76</v>
      </c>
    </row>
    <row r="31" spans="1:16" ht="12.75" customHeight="1" thickBot="1">
      <c r="A31" s="18" t="str">
        <f t="shared" si="0"/>
        <v> BRNO 31 </v>
      </c>
      <c r="B31" s="5" t="str">
        <f t="shared" si="1"/>
        <v>I</v>
      </c>
      <c r="C31" s="18">
        <f t="shared" si="2"/>
        <v>47849.52</v>
      </c>
      <c r="D31" s="17" t="str">
        <f t="shared" si="3"/>
        <v>vis</v>
      </c>
      <c r="E31" s="49">
        <f>VLOOKUP(C31,A!C$21:E$973,3,FALSE)</f>
        <v>13836.654046524754</v>
      </c>
      <c r="F31" s="5" t="s">
        <v>61</v>
      </c>
      <c r="G31" s="17" t="str">
        <f t="shared" si="4"/>
        <v>47849.520</v>
      </c>
      <c r="H31" s="18">
        <f t="shared" si="5"/>
        <v>13839</v>
      </c>
      <c r="I31" s="50" t="s">
        <v>99</v>
      </c>
      <c r="J31" s="51" t="s">
        <v>100</v>
      </c>
      <c r="K31" s="50">
        <v>13839</v>
      </c>
      <c r="L31" s="50" t="s">
        <v>101</v>
      </c>
      <c r="M31" s="51" t="s">
        <v>102</v>
      </c>
      <c r="N31" s="51"/>
      <c r="O31" s="52" t="s">
        <v>103</v>
      </c>
      <c r="P31" s="52" t="s">
        <v>104</v>
      </c>
    </row>
    <row r="32" spans="2:6" ht="12.75">
      <c r="B32" s="5"/>
      <c r="E32" s="49"/>
      <c r="F32" s="5"/>
    </row>
    <row r="33" spans="2:6" ht="12.75">
      <c r="B33" s="5"/>
      <c r="E33" s="49"/>
      <c r="F33" s="5"/>
    </row>
    <row r="34" spans="2:6" ht="12.75">
      <c r="B34" s="5"/>
      <c r="E34" s="49"/>
      <c r="F34" s="5"/>
    </row>
    <row r="35" spans="2:6" ht="12.75">
      <c r="B35" s="5"/>
      <c r="E35" s="49"/>
      <c r="F35" s="5"/>
    </row>
    <row r="36" spans="2:6" ht="12.75">
      <c r="B36" s="5"/>
      <c r="E36" s="49"/>
      <c r="F36" s="5"/>
    </row>
    <row r="37" spans="2:6" ht="12.75">
      <c r="B37" s="5"/>
      <c r="E37" s="49"/>
      <c r="F37" s="5"/>
    </row>
    <row r="38" spans="2:6" ht="12.75">
      <c r="B38" s="5"/>
      <c r="E38" s="49"/>
      <c r="F38" s="5"/>
    </row>
    <row r="39" spans="2:6" ht="12.75">
      <c r="B39" s="5"/>
      <c r="E39" s="49"/>
      <c r="F39" s="5"/>
    </row>
    <row r="40" spans="2:6" ht="12.75">
      <c r="B40" s="5"/>
      <c r="E40" s="49"/>
      <c r="F40" s="5"/>
    </row>
    <row r="41" spans="2:6" ht="12.75">
      <c r="B41" s="5"/>
      <c r="E41" s="49"/>
      <c r="F41" s="5"/>
    </row>
    <row r="42" spans="2:6" ht="12.75">
      <c r="B42" s="5"/>
      <c r="E42" s="49"/>
      <c r="F42" s="5"/>
    </row>
    <row r="43" spans="2:6" ht="12.75">
      <c r="B43" s="5"/>
      <c r="E43" s="49"/>
      <c r="F43" s="5"/>
    </row>
    <row r="44" spans="2:6" ht="12.75">
      <c r="B44" s="5"/>
      <c r="E44" s="49"/>
      <c r="F44" s="5"/>
    </row>
    <row r="45" spans="2:6" ht="12.75">
      <c r="B45" s="5"/>
      <c r="E45" s="49"/>
      <c r="F45" s="5"/>
    </row>
    <row r="46" spans="2:6" ht="12.75">
      <c r="B46" s="5"/>
      <c r="E46" s="49"/>
      <c r="F46" s="5"/>
    </row>
    <row r="47" spans="2:6" ht="12.75">
      <c r="B47" s="5"/>
      <c r="E47" s="49"/>
      <c r="F47" s="5"/>
    </row>
    <row r="48" spans="2:6" ht="12.75">
      <c r="B48" s="5"/>
      <c r="E48" s="49"/>
      <c r="F48" s="5"/>
    </row>
    <row r="49" spans="2:6" ht="12.75">
      <c r="B49" s="5"/>
      <c r="E49" s="49"/>
      <c r="F49" s="5"/>
    </row>
    <row r="50" spans="2:6" ht="12.75">
      <c r="B50" s="5"/>
      <c r="E50" s="49"/>
      <c r="F50" s="5"/>
    </row>
    <row r="51" spans="2:6" ht="12.75">
      <c r="B51" s="5"/>
      <c r="E51" s="49"/>
      <c r="F51" s="5"/>
    </row>
    <row r="52" spans="2:6" ht="12.75">
      <c r="B52" s="5"/>
      <c r="E52" s="49"/>
      <c r="F52" s="5"/>
    </row>
    <row r="53" spans="2:6" ht="12.75">
      <c r="B53" s="5"/>
      <c r="E53" s="49"/>
      <c r="F53" s="5"/>
    </row>
    <row r="54" spans="2:6" ht="12.75">
      <c r="B54" s="5"/>
      <c r="E54" s="49"/>
      <c r="F54" s="5"/>
    </row>
    <row r="55" spans="2:6" ht="12.75">
      <c r="B55" s="5"/>
      <c r="E55" s="49"/>
      <c r="F55" s="5"/>
    </row>
    <row r="56" spans="2:6" ht="12.75">
      <c r="B56" s="5"/>
      <c r="E56" s="49"/>
      <c r="F56" s="5"/>
    </row>
    <row r="57" spans="2:6" ht="12.75">
      <c r="B57" s="5"/>
      <c r="E57" s="49"/>
      <c r="F57" s="5"/>
    </row>
    <row r="58" spans="2:6" ht="12.75">
      <c r="B58" s="5"/>
      <c r="E58" s="49"/>
      <c r="F58" s="5"/>
    </row>
    <row r="59" spans="2:6" ht="12.75">
      <c r="B59" s="5"/>
      <c r="E59" s="49"/>
      <c r="F59" s="5"/>
    </row>
    <row r="60" spans="2:6" ht="12.75">
      <c r="B60" s="5"/>
      <c r="E60" s="49"/>
      <c r="F60" s="5"/>
    </row>
    <row r="61" spans="2:6" ht="12.75">
      <c r="B61" s="5"/>
      <c r="E61" s="49"/>
      <c r="F61" s="5"/>
    </row>
    <row r="62" spans="2:6" ht="12.75">
      <c r="B62" s="5"/>
      <c r="E62" s="49"/>
      <c r="F62" s="5"/>
    </row>
    <row r="63" spans="2:6" ht="12.75">
      <c r="B63" s="5"/>
      <c r="E63" s="49"/>
      <c r="F63" s="5"/>
    </row>
    <row r="64" spans="2:6" ht="12.75">
      <c r="B64" s="5"/>
      <c r="E64" s="49"/>
      <c r="F64" s="5"/>
    </row>
    <row r="65" spans="2:6" ht="12.75">
      <c r="B65" s="5"/>
      <c r="E65" s="49"/>
      <c r="F65" s="5"/>
    </row>
    <row r="66" spans="2:6" ht="12.75">
      <c r="B66" s="5"/>
      <c r="E66" s="49"/>
      <c r="F66" s="5"/>
    </row>
    <row r="67" spans="2:6" ht="12.75">
      <c r="B67" s="5"/>
      <c r="E67" s="49"/>
      <c r="F67" s="5"/>
    </row>
    <row r="68" spans="2:6" ht="12.75">
      <c r="B68" s="5"/>
      <c r="E68" s="49"/>
      <c r="F68" s="5"/>
    </row>
    <row r="69" spans="2:6" ht="12.75">
      <c r="B69" s="5"/>
      <c r="E69" s="49"/>
      <c r="F69" s="5"/>
    </row>
    <row r="70" spans="2:6" ht="12.75">
      <c r="B70" s="5"/>
      <c r="E70" s="49"/>
      <c r="F70" s="5"/>
    </row>
    <row r="71" spans="2:6" ht="12.75">
      <c r="B71" s="5"/>
      <c r="E71" s="49"/>
      <c r="F71" s="5"/>
    </row>
    <row r="72" spans="2:6" ht="12.75">
      <c r="B72" s="5"/>
      <c r="E72" s="49"/>
      <c r="F72" s="5"/>
    </row>
    <row r="73" spans="2:6" ht="12.75">
      <c r="B73" s="5"/>
      <c r="E73" s="49"/>
      <c r="F73" s="5"/>
    </row>
    <row r="74" spans="2:6" ht="12.75">
      <c r="B74" s="5"/>
      <c r="E74" s="49"/>
      <c r="F74" s="5"/>
    </row>
    <row r="75" spans="2:6" ht="12.75">
      <c r="B75" s="5"/>
      <c r="E75" s="49"/>
      <c r="F75" s="5"/>
    </row>
    <row r="76" spans="2:6" ht="12.75">
      <c r="B76" s="5"/>
      <c r="E76" s="49"/>
      <c r="F76" s="5"/>
    </row>
    <row r="77" spans="2:6" ht="12.75">
      <c r="B77" s="5"/>
      <c r="E77" s="49"/>
      <c r="F77" s="5"/>
    </row>
    <row r="78" spans="2:6" ht="12.75">
      <c r="B78" s="5"/>
      <c r="E78" s="49"/>
      <c r="F78" s="5"/>
    </row>
    <row r="79" spans="2:6" ht="12.75">
      <c r="B79" s="5"/>
      <c r="E79" s="49"/>
      <c r="F79" s="5"/>
    </row>
    <row r="80" spans="2:6" ht="12.75">
      <c r="B80" s="5"/>
      <c r="E80" s="49"/>
      <c r="F80" s="5"/>
    </row>
    <row r="81" spans="2:6" ht="12.75">
      <c r="B81" s="5"/>
      <c r="E81" s="49"/>
      <c r="F81" s="5"/>
    </row>
    <row r="82" spans="2:6" ht="12.75">
      <c r="B82" s="5"/>
      <c r="E82" s="49"/>
      <c r="F82" s="5"/>
    </row>
    <row r="83" spans="2:6" ht="12.75">
      <c r="B83" s="5"/>
      <c r="E83" s="49"/>
      <c r="F83" s="5"/>
    </row>
    <row r="84" spans="2:6" ht="12.75">
      <c r="B84" s="5"/>
      <c r="E84" s="49"/>
      <c r="F84" s="5"/>
    </row>
    <row r="85" spans="2:6" ht="12.75">
      <c r="B85" s="5"/>
      <c r="E85" s="49"/>
      <c r="F85" s="5"/>
    </row>
    <row r="86" spans="2:6" ht="12.75">
      <c r="B86" s="5"/>
      <c r="E86" s="49"/>
      <c r="F86" s="5"/>
    </row>
    <row r="87" spans="2:6" ht="12.75">
      <c r="B87" s="5"/>
      <c r="E87" s="49"/>
      <c r="F87" s="5"/>
    </row>
    <row r="88" spans="2:6" ht="12.75">
      <c r="B88" s="5"/>
      <c r="E88" s="49"/>
      <c r="F88" s="5"/>
    </row>
    <row r="89" spans="2:6" ht="12.75">
      <c r="B89" s="5"/>
      <c r="E89" s="49"/>
      <c r="F89" s="5"/>
    </row>
    <row r="90" spans="2:6" ht="12.75">
      <c r="B90" s="5"/>
      <c r="E90" s="49"/>
      <c r="F90" s="5"/>
    </row>
    <row r="91" spans="2:6" ht="12.75">
      <c r="B91" s="5"/>
      <c r="E91" s="49"/>
      <c r="F91" s="5"/>
    </row>
    <row r="92" spans="2:6" ht="12.75">
      <c r="B92" s="5"/>
      <c r="E92" s="49"/>
      <c r="F92" s="5"/>
    </row>
    <row r="93" spans="2:6" ht="12.75">
      <c r="B93" s="5"/>
      <c r="E93" s="49"/>
      <c r="F93" s="5"/>
    </row>
    <row r="94" spans="2:6" ht="12.75">
      <c r="B94" s="5"/>
      <c r="E94" s="49"/>
      <c r="F94" s="5"/>
    </row>
    <row r="95" spans="2:6" ht="12.75">
      <c r="B95" s="5"/>
      <c r="E95" s="49"/>
      <c r="F95" s="5"/>
    </row>
    <row r="96" spans="2:6" ht="12.75">
      <c r="B96" s="5"/>
      <c r="E96" s="49"/>
      <c r="F96" s="5"/>
    </row>
    <row r="97" spans="2:6" ht="12.75">
      <c r="B97" s="5"/>
      <c r="E97" s="49"/>
      <c r="F97" s="5"/>
    </row>
    <row r="98" spans="2:6" ht="12.75">
      <c r="B98" s="5"/>
      <c r="E98" s="49"/>
      <c r="F98" s="5"/>
    </row>
    <row r="99" spans="2:6" ht="12.75">
      <c r="B99" s="5"/>
      <c r="E99" s="49"/>
      <c r="F99" s="5"/>
    </row>
    <row r="100" spans="2:6" ht="12.75">
      <c r="B100" s="5"/>
      <c r="E100" s="49"/>
      <c r="F100" s="5"/>
    </row>
    <row r="101" spans="2:6" ht="12.75">
      <c r="B101" s="5"/>
      <c r="E101" s="49"/>
      <c r="F101" s="5"/>
    </row>
    <row r="102" spans="2:6" ht="12.75">
      <c r="B102" s="5"/>
      <c r="E102" s="49"/>
      <c r="F102" s="5"/>
    </row>
    <row r="103" spans="2:6" ht="12.75">
      <c r="B103" s="5"/>
      <c r="E103" s="49"/>
      <c r="F103" s="5"/>
    </row>
    <row r="104" spans="2:6" ht="12.75">
      <c r="B104" s="5"/>
      <c r="E104" s="49"/>
      <c r="F104" s="5"/>
    </row>
    <row r="105" spans="2:6" ht="12.75">
      <c r="B105" s="5"/>
      <c r="E105" s="49"/>
      <c r="F105" s="5"/>
    </row>
    <row r="106" spans="2:6" ht="12.75">
      <c r="B106" s="5"/>
      <c r="E106" s="49"/>
      <c r="F106" s="5"/>
    </row>
    <row r="107" spans="2:6" ht="12.75">
      <c r="B107" s="5"/>
      <c r="E107" s="49"/>
      <c r="F107" s="5"/>
    </row>
    <row r="108" spans="2:6" ht="12.75">
      <c r="B108" s="5"/>
      <c r="E108" s="49"/>
      <c r="F108" s="5"/>
    </row>
    <row r="109" spans="2:6" ht="12.75">
      <c r="B109" s="5"/>
      <c r="E109" s="49"/>
      <c r="F109" s="5"/>
    </row>
    <row r="110" spans="2:6" ht="12.75">
      <c r="B110" s="5"/>
      <c r="E110" s="49"/>
      <c r="F110" s="5"/>
    </row>
    <row r="111" spans="2:6" ht="12.75">
      <c r="B111" s="5"/>
      <c r="E111" s="49"/>
      <c r="F111" s="5"/>
    </row>
    <row r="112" spans="2:6" ht="12.75">
      <c r="B112" s="5"/>
      <c r="E112" s="49"/>
      <c r="F112" s="5"/>
    </row>
    <row r="113" spans="2:6" ht="12.75">
      <c r="B113" s="5"/>
      <c r="E113" s="49"/>
      <c r="F113" s="5"/>
    </row>
    <row r="114" spans="2:6" ht="12.75">
      <c r="B114" s="5"/>
      <c r="E114" s="49"/>
      <c r="F114" s="5"/>
    </row>
    <row r="115" spans="2:6" ht="12.75">
      <c r="B115" s="5"/>
      <c r="E115" s="49"/>
      <c r="F115" s="5"/>
    </row>
    <row r="116" spans="2:6" ht="12.75">
      <c r="B116" s="5"/>
      <c r="E116" s="49"/>
      <c r="F116" s="5"/>
    </row>
    <row r="117" spans="2:6" ht="12.75">
      <c r="B117" s="5"/>
      <c r="E117" s="49"/>
      <c r="F117" s="5"/>
    </row>
    <row r="118" spans="2:6" ht="12.75">
      <c r="B118" s="5"/>
      <c r="E118" s="49"/>
      <c r="F118" s="5"/>
    </row>
    <row r="119" spans="2:6" ht="12.75">
      <c r="B119" s="5"/>
      <c r="E119" s="49"/>
      <c r="F119" s="5"/>
    </row>
    <row r="120" spans="2:6" ht="12.75">
      <c r="B120" s="5"/>
      <c r="E120" s="49"/>
      <c r="F120" s="5"/>
    </row>
    <row r="121" spans="2:6" ht="12.75">
      <c r="B121" s="5"/>
      <c r="E121" s="49"/>
      <c r="F121" s="5"/>
    </row>
    <row r="122" spans="2:6" ht="12.75">
      <c r="B122" s="5"/>
      <c r="E122" s="49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  <row r="853" spans="2:6" ht="12.75">
      <c r="B853" s="5"/>
      <c r="F853" s="5"/>
    </row>
    <row r="854" spans="2:6" ht="12.75">
      <c r="B854" s="5"/>
      <c r="F854" s="5"/>
    </row>
    <row r="855" spans="2:6" ht="12.75">
      <c r="B855" s="5"/>
      <c r="F855" s="5"/>
    </row>
    <row r="856" spans="2:6" ht="12.75">
      <c r="B856" s="5"/>
      <c r="F856" s="5"/>
    </row>
    <row r="857" spans="2:6" ht="12.75">
      <c r="B857" s="5"/>
      <c r="F857" s="5"/>
    </row>
    <row r="858" spans="2:6" ht="12.75">
      <c r="B858" s="5"/>
      <c r="F858" s="5"/>
    </row>
    <row r="859" spans="2:6" ht="12.75">
      <c r="B859" s="5"/>
      <c r="F859" s="5"/>
    </row>
    <row r="860" spans="2:6" ht="12.75">
      <c r="B860" s="5"/>
      <c r="F860" s="5"/>
    </row>
    <row r="861" spans="2:6" ht="12.75">
      <c r="B861" s="5"/>
      <c r="F861" s="5"/>
    </row>
    <row r="862" spans="2:6" ht="12.75">
      <c r="B862" s="5"/>
      <c r="F862" s="5"/>
    </row>
    <row r="863" spans="2:6" ht="12.75">
      <c r="B863" s="5"/>
      <c r="F863" s="5"/>
    </row>
    <row r="864" spans="2:6" ht="12.75">
      <c r="B864" s="5"/>
      <c r="F864" s="5"/>
    </row>
    <row r="865" spans="2:6" ht="12.75">
      <c r="B865" s="5"/>
      <c r="F865" s="5"/>
    </row>
    <row r="866" spans="2:6" ht="12.75">
      <c r="B866" s="5"/>
      <c r="F866" s="5"/>
    </row>
    <row r="867" spans="2:6" ht="12.75">
      <c r="B867" s="5"/>
      <c r="F867" s="5"/>
    </row>
    <row r="868" spans="2:6" ht="12.75">
      <c r="B868" s="5"/>
      <c r="F868" s="5"/>
    </row>
    <row r="869" spans="2:6" ht="12.75">
      <c r="B869" s="5"/>
      <c r="F869" s="5"/>
    </row>
    <row r="870" spans="2:6" ht="12.75">
      <c r="B870" s="5"/>
      <c r="F870" s="5"/>
    </row>
    <row r="871" spans="2:6" ht="12.75">
      <c r="B871" s="5"/>
      <c r="F871" s="5"/>
    </row>
    <row r="872" spans="2:6" ht="12.75">
      <c r="B872" s="5"/>
      <c r="F872" s="5"/>
    </row>
    <row r="873" spans="2:6" ht="12.75">
      <c r="B873" s="5"/>
      <c r="F873" s="5"/>
    </row>
    <row r="874" spans="2:6" ht="12.75">
      <c r="B874" s="5"/>
      <c r="F874" s="5"/>
    </row>
    <row r="875" spans="2:6" ht="12.75">
      <c r="B875" s="5"/>
      <c r="F875" s="5"/>
    </row>
    <row r="876" spans="2:6" ht="12.75">
      <c r="B876" s="5"/>
      <c r="F876" s="5"/>
    </row>
    <row r="877" spans="2:6" ht="12.75">
      <c r="B877" s="5"/>
      <c r="F877" s="5"/>
    </row>
    <row r="878" spans="2:6" ht="12.75">
      <c r="B878" s="5"/>
      <c r="F878" s="5"/>
    </row>
    <row r="879" spans="2:6" ht="12.75">
      <c r="B879" s="5"/>
      <c r="F879" s="5"/>
    </row>
    <row r="880" spans="2:6" ht="12.75">
      <c r="B880" s="5"/>
      <c r="F880" s="5"/>
    </row>
    <row r="881" spans="2:6" ht="12.75">
      <c r="B881" s="5"/>
      <c r="F881" s="5"/>
    </row>
    <row r="882" spans="2:6" ht="12.75">
      <c r="B882" s="5"/>
      <c r="F882" s="5"/>
    </row>
    <row r="883" spans="2:6" ht="12.75">
      <c r="B883" s="5"/>
      <c r="F883" s="5"/>
    </row>
    <row r="884" spans="2:6" ht="12.75">
      <c r="B884" s="5"/>
      <c r="F884" s="5"/>
    </row>
    <row r="885" spans="2:6" ht="12.75">
      <c r="B885" s="5"/>
      <c r="F885" s="5"/>
    </row>
    <row r="886" spans="2:6" ht="12.75">
      <c r="B886" s="5"/>
      <c r="F886" s="5"/>
    </row>
    <row r="887" spans="2:6" ht="12.75">
      <c r="B887" s="5"/>
      <c r="F887" s="5"/>
    </row>
    <row r="888" spans="2:6" ht="12.75">
      <c r="B888" s="5"/>
      <c r="F888" s="5"/>
    </row>
    <row r="889" spans="2:6" ht="12.75">
      <c r="B889" s="5"/>
      <c r="F889" s="5"/>
    </row>
    <row r="890" spans="2:6" ht="12.75">
      <c r="B890" s="5"/>
      <c r="F890" s="5"/>
    </row>
    <row r="891" spans="2:6" ht="12.75">
      <c r="B891" s="5"/>
      <c r="F891" s="5"/>
    </row>
    <row r="892" spans="2:6" ht="12.75">
      <c r="B892" s="5"/>
      <c r="F892" s="5"/>
    </row>
    <row r="893" spans="2:6" ht="12.75">
      <c r="B893" s="5"/>
      <c r="F893" s="5"/>
    </row>
    <row r="894" spans="2:6" ht="12.75">
      <c r="B894" s="5"/>
      <c r="F894" s="5"/>
    </row>
    <row r="895" spans="2:6" ht="12.75">
      <c r="B895" s="5"/>
      <c r="F895" s="5"/>
    </row>
    <row r="896" spans="2:6" ht="12.75">
      <c r="B896" s="5"/>
      <c r="F896" s="5"/>
    </row>
    <row r="897" spans="2:6" ht="12.75">
      <c r="B897" s="5"/>
      <c r="F897" s="5"/>
    </row>
    <row r="898" spans="2:6" ht="12.75">
      <c r="B898" s="5"/>
      <c r="F898" s="5"/>
    </row>
    <row r="899" spans="2:6" ht="12.75">
      <c r="B899" s="5"/>
      <c r="F899" s="5"/>
    </row>
    <row r="900" spans="2:6" ht="12.75">
      <c r="B900" s="5"/>
      <c r="F900" s="5"/>
    </row>
    <row r="901" spans="2:6" ht="12.75">
      <c r="B901" s="5"/>
      <c r="F901" s="5"/>
    </row>
    <row r="902" spans="2:6" ht="12.75">
      <c r="B902" s="5"/>
      <c r="F902" s="5"/>
    </row>
    <row r="903" spans="2:6" ht="12.75">
      <c r="B903" s="5"/>
      <c r="F903" s="5"/>
    </row>
    <row r="904" spans="2:6" ht="12.75">
      <c r="B904" s="5"/>
      <c r="F904" s="5"/>
    </row>
    <row r="905" spans="2:6" ht="12.75">
      <c r="B905" s="5"/>
      <c r="F905" s="5"/>
    </row>
    <row r="906" spans="2:6" ht="12.75">
      <c r="B906" s="5"/>
      <c r="F906" s="5"/>
    </row>
    <row r="907" spans="2:6" ht="12.75">
      <c r="B907" s="5"/>
      <c r="F907" s="5"/>
    </row>
    <row r="908" spans="2:6" ht="12.75">
      <c r="B908" s="5"/>
      <c r="F908" s="5"/>
    </row>
    <row r="909" spans="2:6" ht="12.75">
      <c r="B909" s="5"/>
      <c r="F909" s="5"/>
    </row>
    <row r="910" spans="2:6" ht="12.75">
      <c r="B910" s="5"/>
      <c r="F910" s="5"/>
    </row>
  </sheetData>
  <sheetProtection/>
  <hyperlinks>
    <hyperlink ref="P12" r:id="rId1" display="http://www.konkoly.hu/cgi-bin/IBVS?3877"/>
    <hyperlink ref="P13" r:id="rId2" display="http://www.konkoly.hu/cgi-bin/IBVS?5263"/>
    <hyperlink ref="P14" r:id="rId3" display="http://www.konkoly.hu/cgi-bin/IBVS?5287"/>
    <hyperlink ref="P15" r:id="rId4" display="http://www.bav-astro.de/sfs/BAVM_link.php?BAVMnr=172"/>
    <hyperlink ref="P16" r:id="rId5" display="http://www.konkoly.hu/cgi-bin/IBVS?5583"/>
    <hyperlink ref="P17" r:id="rId6" display="http://www.bav-astro.de/sfs/BAVM_link.php?BAVMnr=178"/>
    <hyperlink ref="P18" r:id="rId7" display="http://www.konkoly.hu/cgi-bin/IBVS?6011"/>
    <hyperlink ref="P19" r:id="rId8" display="http://www.bav-astro.de/sfs/BAVM_link.php?BAVMnr=239"/>
    <hyperlink ref="P11" r:id="rId9" display="http://www.bav-astro.de/sfs/BAVM_link.php?BAVMnr=24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2022-11-20T05:10:47Z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