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BD2F2821-6AAE-4A6A-8BA8-FE0794F8C2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41" i="1" l="1"/>
  <c r="F41" i="1" s="1"/>
  <c r="G41" i="1" s="1"/>
  <c r="K41" i="1" s="1"/>
  <c r="Q41" i="1"/>
  <c r="E40" i="1"/>
  <c r="F40" i="1" s="1"/>
  <c r="G40" i="1" s="1"/>
  <c r="K40" i="1" s="1"/>
  <c r="Q40" i="1"/>
  <c r="E34" i="1"/>
  <c r="F34" i="1" s="1"/>
  <c r="G34" i="1" s="1"/>
  <c r="K34" i="1" s="1"/>
  <c r="Q34" i="1"/>
  <c r="E35" i="1"/>
  <c r="F35" i="1" s="1"/>
  <c r="G35" i="1" s="1"/>
  <c r="K35" i="1" s="1"/>
  <c r="Q35" i="1"/>
  <c r="E36" i="1"/>
  <c r="F36" i="1"/>
  <c r="G36" i="1" s="1"/>
  <c r="K36" i="1" s="1"/>
  <c r="Q36" i="1"/>
  <c r="E37" i="1"/>
  <c r="F37" i="1" s="1"/>
  <c r="G37" i="1" s="1"/>
  <c r="K37" i="1" s="1"/>
  <c r="Q37" i="1"/>
  <c r="E38" i="1"/>
  <c r="F38" i="1" s="1"/>
  <c r="G38" i="1" s="1"/>
  <c r="K38" i="1" s="1"/>
  <c r="Q38" i="1"/>
  <c r="E39" i="1"/>
  <c r="F39" i="1" s="1"/>
  <c r="G39" i="1" s="1"/>
  <c r="K39" i="1" s="1"/>
  <c r="Q39" i="1"/>
  <c r="E22" i="1"/>
  <c r="F22" i="1" s="1"/>
  <c r="G22" i="1" s="1"/>
  <c r="K22" i="1" s="1"/>
  <c r="E23" i="1"/>
  <c r="F23" i="1" s="1"/>
  <c r="G23" i="1" s="1"/>
  <c r="K23" i="1" s="1"/>
  <c r="E24" i="1"/>
  <c r="F24" i="1"/>
  <c r="G24" i="1" s="1"/>
  <c r="K24" i="1" s="1"/>
  <c r="E25" i="1"/>
  <c r="F25" i="1" s="1"/>
  <c r="G25" i="1" s="1"/>
  <c r="K25" i="1" s="1"/>
  <c r="E26" i="1"/>
  <c r="F26" i="1" s="1"/>
  <c r="G26" i="1" s="1"/>
  <c r="K26" i="1" s="1"/>
  <c r="E27" i="1"/>
  <c r="F27" i="1" s="1"/>
  <c r="G27" i="1" s="1"/>
  <c r="K27" i="1" s="1"/>
  <c r="E28" i="1"/>
  <c r="F28" i="1" s="1"/>
  <c r="G28" i="1" s="1"/>
  <c r="K28" i="1" s="1"/>
  <c r="E29" i="1"/>
  <c r="F29" i="1" s="1"/>
  <c r="G29" i="1" s="1"/>
  <c r="K29" i="1" s="1"/>
  <c r="E30" i="1"/>
  <c r="F30" i="1" s="1"/>
  <c r="G30" i="1" s="1"/>
  <c r="K30" i="1" s="1"/>
  <c r="E31" i="1"/>
  <c r="F31" i="1" s="1"/>
  <c r="G31" i="1" s="1"/>
  <c r="K31" i="1" s="1"/>
  <c r="E32" i="1"/>
  <c r="F32" i="1"/>
  <c r="G32" i="1" s="1"/>
  <c r="K32" i="1" s="1"/>
  <c r="E33" i="1"/>
  <c r="F33" i="1"/>
  <c r="G33" i="1" s="1"/>
  <c r="K33" i="1" s="1"/>
  <c r="D9" i="1"/>
  <c r="C9" i="1"/>
  <c r="Q22" i="1"/>
  <c r="Q23" i="1"/>
  <c r="Q24" i="1"/>
  <c r="Q25" i="1"/>
  <c r="Q26" i="1"/>
  <c r="Q27" i="1"/>
  <c r="Q28" i="1"/>
  <c r="Q29" i="1"/>
  <c r="Q30" i="1"/>
  <c r="Q31" i="1"/>
  <c r="Q32" i="1"/>
  <c r="Q33" i="1"/>
  <c r="E21" i="1"/>
  <c r="F21" i="1" s="1"/>
  <c r="G21" i="1" s="1"/>
  <c r="I21" i="1" s="1"/>
  <c r="F16" i="1"/>
  <c r="F17" i="1" s="1"/>
  <c r="C17" i="1"/>
  <c r="Q21" i="1"/>
  <c r="C12" i="1"/>
  <c r="C11" i="1"/>
  <c r="O41" i="1" l="1"/>
  <c r="O40" i="1"/>
  <c r="O34" i="1"/>
  <c r="O24" i="1"/>
  <c r="O38" i="1"/>
  <c r="O32" i="1"/>
  <c r="C15" i="1"/>
  <c r="O27" i="1"/>
  <c r="O35" i="1"/>
  <c r="O22" i="1"/>
  <c r="O31" i="1"/>
  <c r="O29" i="1"/>
  <c r="O39" i="1"/>
  <c r="O21" i="1"/>
  <c r="O28" i="1"/>
  <c r="O26" i="1"/>
  <c r="O37" i="1"/>
  <c r="O30" i="1"/>
  <c r="O33" i="1"/>
  <c r="O36" i="1"/>
  <c r="O25" i="1"/>
  <c r="O23" i="1"/>
  <c r="C16" i="1"/>
  <c r="D18" i="1" s="1"/>
  <c r="F18" i="1" l="1"/>
  <c r="F19" i="1" s="1"/>
  <c r="C18" i="1"/>
</calcChain>
</file>

<file path=xl/sharedStrings.xml><?xml version="1.0" encoding="utf-8"?>
<sst xmlns="http://schemas.openxmlformats.org/spreadsheetml/2006/main" count="96" uniqueCount="58">
  <si>
    <t>OEJV 0189</t>
  </si>
  <si>
    <t>OEJV 0198</t>
  </si>
  <si>
    <t>I</t>
  </si>
  <si>
    <t>II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</si>
  <si>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</si>
  <si>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</si>
  <si>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</si>
  <si>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</si>
  <si>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</si>
  <si>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</si>
  <si>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</si>
  <si>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</si>
  <si>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</si>
  <si>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</si>
  <si>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</si>
  <si>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</si>
  <si>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</si>
  <si>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</si>
  <si>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</si>
  <si>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</si>
  <si>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</si>
  <si>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</si>
  <si>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</si>
  <si>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</si>
  <si>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</si>
  <si>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</si>
  <si>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</si>
  <si>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</si>
  <si>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</si>
  <si>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</si>
  <si>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</si>
  <si>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</si>
  <si>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</si>
  <si>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</si>
  <si>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</si>
  <si>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</si>
  <si>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</si>
  <si>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</si>
  <si>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</si>
  <si>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</si>
  <si>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</si>
  <si>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</si>
  <si>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</si>
  <si>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</si>
  <si>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</si>
  <si>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BS Mus</t>
  </si>
  <si>
    <t>G8971-0696</t>
  </si>
  <si>
    <t>EB</t>
  </si>
  <si>
    <t>pr_0</t>
  </si>
  <si>
    <t>~</t>
  </si>
  <si>
    <t>BS Mus / GSC 8971-0696</t>
  </si>
  <si>
    <t>as of 2019-07-06</t>
  </si>
  <si>
    <t>GCVS</t>
  </si>
  <si>
    <t>JAVSO 49, 251</t>
  </si>
  <si>
    <t>JAVSO, 48, 250</t>
  </si>
  <si>
    <t>RIX</t>
  </si>
  <si>
    <t>JRBA</t>
  </si>
  <si>
    <t>VSS SEB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</si>
</sst>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000"/>
  </numFmts>
  <fonts count="3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i/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47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17" fillId="0" borderId="0"/>
    <xf numFmtId="0" fontId="17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66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7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24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6" fillId="25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7" fillId="25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7" fillId="24" borderId="5" xfId="0" applyFont="1" applyFill="1" applyBorder="1" applyAlignment="1">
      <alignment vertical="center"/>
    </xf>
    <xf numFmtId="0" fontId="19" fillId="0" borderId="0" xfId="0" applyFont="1">
      <alignment vertical="top"/>
    </xf>
    <xf numFmtId="0" fontId="34" fillId="0" borderId="0" xfId="41" applyFont="1" applyAlignment="1">
      <alignment horizontal="left"/>
    </xf>
    <xf numFmtId="0" fontId="34" fillId="0" borderId="0" xfId="41" applyFont="1" applyAlignment="1">
      <alignment horizontal="center"/>
    </xf>
    <xf numFmtId="0" fontId="34" fillId="0" borderId="0" xfId="0" applyFont="1" applyAlignment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/>
    <xf numFmtId="0" fontId="36" fillId="0" borderId="0" xfId="0" applyFont="1" applyAlignment="1">
      <alignment horizontal="center"/>
    </xf>
    <xf numFmtId="0" fontId="37" fillId="0" borderId="0" xfId="0" applyFont="1" applyAlignment="1"/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165" fontId="35" fillId="0" borderId="0" xfId="0" applyNumberFormat="1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66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/>
    <xf numFmtId="0" fontId="0" fillId="0" borderId="11" xfId="0" quotePrefix="1" applyBorder="1" applyAlignment="1">
      <alignment horizontal="left"/>
    </xf>
    <xf numFmtId="0" fontId="0" fillId="0" borderId="0" xfId="0" applyBorder="1" applyAlignment="1"/>
    <xf numFmtId="0" fontId="6" fillId="0" borderId="0" xfId="0" applyFont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_1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BS Mus - O-C Diagr.</a:t>
            </a:r>
          </a:p>
        </c:rich>
      </c:tx>
      <c:layout>
        <c:manualLayout>
          <c:xMode val="edge"/>
          <c:yMode val="edge"/>
          <c:x val="0.3834586466165413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81203007518797"/>
          <c:y val="0.14035127795846455"/>
          <c:w val="0.82857142857142863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Active!$D$21:$D$234</c:f>
                <c:numCache>
                  <c:formatCode>General</c:formatCode>
                  <c:ptCount val="214"/>
                  <c:pt idx="0">
                    <c:v>0</c:v>
                  </c:pt>
                  <c:pt idx="1">
                    <c:v>5.0000000000000001E-4</c:v>
                  </c:pt>
                  <c:pt idx="2">
                    <c:v>8.0000000000000002E-3</c:v>
                  </c:pt>
                  <c:pt idx="3">
                    <c:v>7.0000000000000001E-3</c:v>
                  </c:pt>
                  <c:pt idx="4">
                    <c:v>6.0000000000000001E-3</c:v>
                  </c:pt>
                  <c:pt idx="5">
                    <c:v>5.0000000000000002E-5</c:v>
                  </c:pt>
                  <c:pt idx="6">
                    <c:v>2.7E-4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1.9000000000000001E-4</c:v>
                  </c:pt>
                  <c:pt idx="11">
                    <c:v>1.3999999999999999E-4</c:v>
                  </c:pt>
                  <c:pt idx="12">
                    <c:v>2.9999999999999997E-4</c:v>
                  </c:pt>
                  <c:pt idx="13">
                    <c:v>1.8000000000000001E-4</c:v>
                  </c:pt>
                  <c:pt idx="14">
                    <c:v>9.0000000000000006E-5</c:v>
                  </c:pt>
                  <c:pt idx="15">
                    <c:v>4.0000000000000003E-5</c:v>
                  </c:pt>
                  <c:pt idx="16">
                    <c:v>2.0699999999999998E-3</c:v>
                  </c:pt>
                  <c:pt idx="17">
                    <c:v>1.8000000000000001E-4</c:v>
                  </c:pt>
                  <c:pt idx="18">
                    <c:v>8.0000000000000007E-5</c:v>
                  </c:pt>
                  <c:pt idx="19">
                    <c:v>4.1300000000000001E-4</c:v>
                  </c:pt>
                  <c:pt idx="20">
                    <c:v>9.0000000000000006E-5</c:v>
                  </c:pt>
                </c:numCache>
              </c:numRef>
            </c:plus>
            <c:minus>
              <c:numRef>
                <c:f>Active!$D$21:$D$234</c:f>
                <c:numCache>
                  <c:formatCode>General</c:formatCode>
                  <c:ptCount val="214"/>
                  <c:pt idx="0">
                    <c:v>0</c:v>
                  </c:pt>
                  <c:pt idx="1">
                    <c:v>5.0000000000000001E-4</c:v>
                  </c:pt>
                  <c:pt idx="2">
                    <c:v>8.0000000000000002E-3</c:v>
                  </c:pt>
                  <c:pt idx="3">
                    <c:v>7.0000000000000001E-3</c:v>
                  </c:pt>
                  <c:pt idx="4">
                    <c:v>6.0000000000000001E-3</c:v>
                  </c:pt>
                  <c:pt idx="5">
                    <c:v>5.0000000000000002E-5</c:v>
                  </c:pt>
                  <c:pt idx="6">
                    <c:v>2.7E-4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1.9000000000000001E-4</c:v>
                  </c:pt>
                  <c:pt idx="11">
                    <c:v>1.3999999999999999E-4</c:v>
                  </c:pt>
                  <c:pt idx="12">
                    <c:v>2.9999999999999997E-4</c:v>
                  </c:pt>
                  <c:pt idx="13">
                    <c:v>1.8000000000000001E-4</c:v>
                  </c:pt>
                  <c:pt idx="14">
                    <c:v>9.0000000000000006E-5</c:v>
                  </c:pt>
                  <c:pt idx="15">
                    <c:v>4.0000000000000003E-5</c:v>
                  </c:pt>
                  <c:pt idx="16">
                    <c:v>2.0699999999999998E-3</c:v>
                  </c:pt>
                  <c:pt idx="17">
                    <c:v>1.8000000000000001E-4</c:v>
                  </c:pt>
                  <c:pt idx="18">
                    <c:v>8.0000000000000007E-5</c:v>
                  </c:pt>
                  <c:pt idx="19">
                    <c:v>4.1300000000000001E-4</c:v>
                  </c:pt>
                  <c:pt idx="20">
                    <c:v>9.0000000000000006E-5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1</c:v>
                </c:pt>
                <c:pt idx="1">
                  <c:v>42274.5</c:v>
                </c:pt>
                <c:pt idx="2">
                  <c:v>42383.5</c:v>
                </c:pt>
                <c:pt idx="3">
                  <c:v>42400.5</c:v>
                </c:pt>
                <c:pt idx="4">
                  <c:v>42728.5</c:v>
                </c:pt>
                <c:pt idx="5">
                  <c:v>42732.5</c:v>
                </c:pt>
                <c:pt idx="6">
                  <c:v>42739</c:v>
                </c:pt>
                <c:pt idx="7">
                  <c:v>42760</c:v>
                </c:pt>
                <c:pt idx="8">
                  <c:v>42782</c:v>
                </c:pt>
                <c:pt idx="9">
                  <c:v>42788.5</c:v>
                </c:pt>
                <c:pt idx="10">
                  <c:v>42791</c:v>
                </c:pt>
                <c:pt idx="11">
                  <c:v>42795</c:v>
                </c:pt>
                <c:pt idx="12">
                  <c:v>42801.5</c:v>
                </c:pt>
                <c:pt idx="13">
                  <c:v>43244</c:v>
                </c:pt>
                <c:pt idx="14">
                  <c:v>43697</c:v>
                </c:pt>
                <c:pt idx="15">
                  <c:v>43716.5</c:v>
                </c:pt>
                <c:pt idx="16">
                  <c:v>43753</c:v>
                </c:pt>
                <c:pt idx="17">
                  <c:v>43762</c:v>
                </c:pt>
                <c:pt idx="18">
                  <c:v>43801</c:v>
                </c:pt>
                <c:pt idx="19">
                  <c:v>44711</c:v>
                </c:pt>
                <c:pt idx="20">
                  <c:v>45147</c:v>
                </c:pt>
              </c:numCache>
            </c:numRef>
          </c:xVal>
          <c:yVal>
            <c:numRef>
              <c:f>Active!$H$21:$H$994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30-4692-AE1B-8CB668E444FA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5.0000000000000001E-4</c:v>
                  </c:pt>
                  <c:pt idx="2">
                    <c:v>8.0000000000000002E-3</c:v>
                  </c:pt>
                  <c:pt idx="3">
                    <c:v>7.0000000000000001E-3</c:v>
                  </c:pt>
                  <c:pt idx="4">
                    <c:v>6.0000000000000001E-3</c:v>
                  </c:pt>
                  <c:pt idx="5">
                    <c:v>5.0000000000000002E-5</c:v>
                  </c:pt>
                  <c:pt idx="6">
                    <c:v>2.7E-4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1.9000000000000001E-4</c:v>
                  </c:pt>
                  <c:pt idx="11">
                    <c:v>1.3999999999999999E-4</c:v>
                  </c:pt>
                  <c:pt idx="12">
                    <c:v>2.9999999999999997E-4</c:v>
                  </c:pt>
                  <c:pt idx="13">
                    <c:v>1.8000000000000001E-4</c:v>
                  </c:pt>
                  <c:pt idx="14">
                    <c:v>9.0000000000000006E-5</c:v>
                  </c:pt>
                  <c:pt idx="15">
                    <c:v>4.0000000000000003E-5</c:v>
                  </c:pt>
                  <c:pt idx="16">
                    <c:v>2.0699999999999998E-3</c:v>
                  </c:pt>
                  <c:pt idx="17">
                    <c:v>1.8000000000000001E-4</c:v>
                  </c:pt>
                  <c:pt idx="18">
                    <c:v>8.0000000000000007E-5</c:v>
                  </c:pt>
                  <c:pt idx="19">
                    <c:v>4.1300000000000001E-4</c:v>
                  </c:pt>
                  <c:pt idx="20">
                    <c:v>9.0000000000000006E-5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5.0000000000000001E-4</c:v>
                  </c:pt>
                  <c:pt idx="2">
                    <c:v>8.0000000000000002E-3</c:v>
                  </c:pt>
                  <c:pt idx="3">
                    <c:v>7.0000000000000001E-3</c:v>
                  </c:pt>
                  <c:pt idx="4">
                    <c:v>6.0000000000000001E-3</c:v>
                  </c:pt>
                  <c:pt idx="5">
                    <c:v>5.0000000000000002E-5</c:v>
                  </c:pt>
                  <c:pt idx="6">
                    <c:v>2.7E-4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1.9000000000000001E-4</c:v>
                  </c:pt>
                  <c:pt idx="11">
                    <c:v>1.3999999999999999E-4</c:v>
                  </c:pt>
                  <c:pt idx="12">
                    <c:v>2.9999999999999997E-4</c:v>
                  </c:pt>
                  <c:pt idx="13">
                    <c:v>1.8000000000000001E-4</c:v>
                  </c:pt>
                  <c:pt idx="14">
                    <c:v>9.0000000000000006E-5</c:v>
                  </c:pt>
                  <c:pt idx="15">
                    <c:v>4.0000000000000003E-5</c:v>
                  </c:pt>
                  <c:pt idx="16">
                    <c:v>2.0699999999999998E-3</c:v>
                  </c:pt>
                  <c:pt idx="17">
                    <c:v>1.8000000000000001E-4</c:v>
                  </c:pt>
                  <c:pt idx="18">
                    <c:v>8.0000000000000007E-5</c:v>
                  </c:pt>
                  <c:pt idx="19">
                    <c:v>4.1300000000000001E-4</c:v>
                  </c:pt>
                  <c:pt idx="20">
                    <c:v>9.0000000000000006E-5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1</c:v>
                </c:pt>
                <c:pt idx="1">
                  <c:v>42274.5</c:v>
                </c:pt>
                <c:pt idx="2">
                  <c:v>42383.5</c:v>
                </c:pt>
                <c:pt idx="3">
                  <c:v>42400.5</c:v>
                </c:pt>
                <c:pt idx="4">
                  <c:v>42728.5</c:v>
                </c:pt>
                <c:pt idx="5">
                  <c:v>42732.5</c:v>
                </c:pt>
                <c:pt idx="6">
                  <c:v>42739</c:v>
                </c:pt>
                <c:pt idx="7">
                  <c:v>42760</c:v>
                </c:pt>
                <c:pt idx="8">
                  <c:v>42782</c:v>
                </c:pt>
                <c:pt idx="9">
                  <c:v>42788.5</c:v>
                </c:pt>
                <c:pt idx="10">
                  <c:v>42791</c:v>
                </c:pt>
                <c:pt idx="11">
                  <c:v>42795</c:v>
                </c:pt>
                <c:pt idx="12">
                  <c:v>42801.5</c:v>
                </c:pt>
                <c:pt idx="13">
                  <c:v>43244</c:v>
                </c:pt>
                <c:pt idx="14">
                  <c:v>43697</c:v>
                </c:pt>
                <c:pt idx="15">
                  <c:v>43716.5</c:v>
                </c:pt>
                <c:pt idx="16">
                  <c:v>43753</c:v>
                </c:pt>
                <c:pt idx="17">
                  <c:v>43762</c:v>
                </c:pt>
                <c:pt idx="18">
                  <c:v>43801</c:v>
                </c:pt>
                <c:pt idx="19">
                  <c:v>44711</c:v>
                </c:pt>
                <c:pt idx="20">
                  <c:v>45147</c:v>
                </c:pt>
              </c:numCache>
            </c:numRef>
          </c:xVal>
          <c:yVal>
            <c:numRef>
              <c:f>Active!$I$21:$I$994</c:f>
              <c:numCache>
                <c:formatCode>General</c:formatCode>
                <c:ptCount val="974"/>
                <c:pt idx="0">
                  <c:v>-0.76824240000132704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30-4692-AE1B-8CB668E444FA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5.0000000000000001E-4</c:v>
                  </c:pt>
                  <c:pt idx="2">
                    <c:v>8.0000000000000002E-3</c:v>
                  </c:pt>
                  <c:pt idx="3">
                    <c:v>7.0000000000000001E-3</c:v>
                  </c:pt>
                  <c:pt idx="4">
                    <c:v>6.0000000000000001E-3</c:v>
                  </c:pt>
                  <c:pt idx="5">
                    <c:v>5.0000000000000002E-5</c:v>
                  </c:pt>
                  <c:pt idx="6">
                    <c:v>2.7E-4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1.9000000000000001E-4</c:v>
                  </c:pt>
                  <c:pt idx="11">
                    <c:v>1.3999999999999999E-4</c:v>
                  </c:pt>
                  <c:pt idx="12">
                    <c:v>2.9999999999999997E-4</c:v>
                  </c:pt>
                  <c:pt idx="13">
                    <c:v>1.8000000000000001E-4</c:v>
                  </c:pt>
                  <c:pt idx="14">
                    <c:v>9.0000000000000006E-5</c:v>
                  </c:pt>
                  <c:pt idx="15">
                    <c:v>4.0000000000000003E-5</c:v>
                  </c:pt>
                  <c:pt idx="16">
                    <c:v>2.0699999999999998E-3</c:v>
                  </c:pt>
                  <c:pt idx="17">
                    <c:v>1.8000000000000001E-4</c:v>
                  </c:pt>
                  <c:pt idx="18">
                    <c:v>8.0000000000000007E-5</c:v>
                  </c:pt>
                  <c:pt idx="19">
                    <c:v>4.1300000000000001E-4</c:v>
                  </c:pt>
                  <c:pt idx="20">
                    <c:v>9.0000000000000006E-5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5.0000000000000001E-4</c:v>
                  </c:pt>
                  <c:pt idx="2">
                    <c:v>8.0000000000000002E-3</c:v>
                  </c:pt>
                  <c:pt idx="3">
                    <c:v>7.0000000000000001E-3</c:v>
                  </c:pt>
                  <c:pt idx="4">
                    <c:v>6.0000000000000001E-3</c:v>
                  </c:pt>
                  <c:pt idx="5">
                    <c:v>5.0000000000000002E-5</c:v>
                  </c:pt>
                  <c:pt idx="6">
                    <c:v>2.7E-4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1.9000000000000001E-4</c:v>
                  </c:pt>
                  <c:pt idx="11">
                    <c:v>1.3999999999999999E-4</c:v>
                  </c:pt>
                  <c:pt idx="12">
                    <c:v>2.9999999999999997E-4</c:v>
                  </c:pt>
                  <c:pt idx="13">
                    <c:v>1.8000000000000001E-4</c:v>
                  </c:pt>
                  <c:pt idx="14">
                    <c:v>9.0000000000000006E-5</c:v>
                  </c:pt>
                  <c:pt idx="15">
                    <c:v>4.0000000000000003E-5</c:v>
                  </c:pt>
                  <c:pt idx="16">
                    <c:v>2.0699999999999998E-3</c:v>
                  </c:pt>
                  <c:pt idx="17">
                    <c:v>1.8000000000000001E-4</c:v>
                  </c:pt>
                  <c:pt idx="18">
                    <c:v>8.0000000000000007E-5</c:v>
                  </c:pt>
                  <c:pt idx="19">
                    <c:v>4.1300000000000001E-4</c:v>
                  </c:pt>
                  <c:pt idx="20">
                    <c:v>9.0000000000000006E-5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1</c:v>
                </c:pt>
                <c:pt idx="1">
                  <c:v>42274.5</c:v>
                </c:pt>
                <c:pt idx="2">
                  <c:v>42383.5</c:v>
                </c:pt>
                <c:pt idx="3">
                  <c:v>42400.5</c:v>
                </c:pt>
                <c:pt idx="4">
                  <c:v>42728.5</c:v>
                </c:pt>
                <c:pt idx="5">
                  <c:v>42732.5</c:v>
                </c:pt>
                <c:pt idx="6">
                  <c:v>42739</c:v>
                </c:pt>
                <c:pt idx="7">
                  <c:v>42760</c:v>
                </c:pt>
                <c:pt idx="8">
                  <c:v>42782</c:v>
                </c:pt>
                <c:pt idx="9">
                  <c:v>42788.5</c:v>
                </c:pt>
                <c:pt idx="10">
                  <c:v>42791</c:v>
                </c:pt>
                <c:pt idx="11">
                  <c:v>42795</c:v>
                </c:pt>
                <c:pt idx="12">
                  <c:v>42801.5</c:v>
                </c:pt>
                <c:pt idx="13">
                  <c:v>43244</c:v>
                </c:pt>
                <c:pt idx="14">
                  <c:v>43697</c:v>
                </c:pt>
                <c:pt idx="15">
                  <c:v>43716.5</c:v>
                </c:pt>
                <c:pt idx="16">
                  <c:v>43753</c:v>
                </c:pt>
                <c:pt idx="17">
                  <c:v>43762</c:v>
                </c:pt>
                <c:pt idx="18">
                  <c:v>43801</c:v>
                </c:pt>
                <c:pt idx="19">
                  <c:v>44711</c:v>
                </c:pt>
                <c:pt idx="20">
                  <c:v>45147</c:v>
                </c:pt>
              </c:numCache>
            </c:numRef>
          </c:xVal>
          <c:yVal>
            <c:numRef>
              <c:f>Active!$J$21:$J$994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030-4692-AE1B-8CB668E444FA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5.0000000000000001E-4</c:v>
                  </c:pt>
                  <c:pt idx="2">
                    <c:v>8.0000000000000002E-3</c:v>
                  </c:pt>
                  <c:pt idx="3">
                    <c:v>7.0000000000000001E-3</c:v>
                  </c:pt>
                  <c:pt idx="4">
                    <c:v>6.0000000000000001E-3</c:v>
                  </c:pt>
                  <c:pt idx="5">
                    <c:v>5.0000000000000002E-5</c:v>
                  </c:pt>
                  <c:pt idx="6">
                    <c:v>2.7E-4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1.9000000000000001E-4</c:v>
                  </c:pt>
                  <c:pt idx="11">
                    <c:v>1.3999999999999999E-4</c:v>
                  </c:pt>
                  <c:pt idx="12">
                    <c:v>2.9999999999999997E-4</c:v>
                  </c:pt>
                  <c:pt idx="13">
                    <c:v>1.8000000000000001E-4</c:v>
                  </c:pt>
                  <c:pt idx="14">
                    <c:v>9.0000000000000006E-5</c:v>
                  </c:pt>
                  <c:pt idx="15">
                    <c:v>4.0000000000000003E-5</c:v>
                  </c:pt>
                  <c:pt idx="16">
                    <c:v>2.0699999999999998E-3</c:v>
                  </c:pt>
                  <c:pt idx="17">
                    <c:v>1.8000000000000001E-4</c:v>
                  </c:pt>
                  <c:pt idx="18">
                    <c:v>8.0000000000000007E-5</c:v>
                  </c:pt>
                  <c:pt idx="19">
                    <c:v>4.1300000000000001E-4</c:v>
                  </c:pt>
                  <c:pt idx="20">
                    <c:v>9.0000000000000006E-5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5.0000000000000001E-4</c:v>
                  </c:pt>
                  <c:pt idx="2">
                    <c:v>8.0000000000000002E-3</c:v>
                  </c:pt>
                  <c:pt idx="3">
                    <c:v>7.0000000000000001E-3</c:v>
                  </c:pt>
                  <c:pt idx="4">
                    <c:v>6.0000000000000001E-3</c:v>
                  </c:pt>
                  <c:pt idx="5">
                    <c:v>5.0000000000000002E-5</c:v>
                  </c:pt>
                  <c:pt idx="6">
                    <c:v>2.7E-4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1.9000000000000001E-4</c:v>
                  </c:pt>
                  <c:pt idx="11">
                    <c:v>1.3999999999999999E-4</c:v>
                  </c:pt>
                  <c:pt idx="12">
                    <c:v>2.9999999999999997E-4</c:v>
                  </c:pt>
                  <c:pt idx="13">
                    <c:v>1.8000000000000001E-4</c:v>
                  </c:pt>
                  <c:pt idx="14">
                    <c:v>9.0000000000000006E-5</c:v>
                  </c:pt>
                  <c:pt idx="15">
                    <c:v>4.0000000000000003E-5</c:v>
                  </c:pt>
                  <c:pt idx="16">
                    <c:v>2.0699999999999998E-3</c:v>
                  </c:pt>
                  <c:pt idx="17">
                    <c:v>1.8000000000000001E-4</c:v>
                  </c:pt>
                  <c:pt idx="18">
                    <c:v>8.0000000000000007E-5</c:v>
                  </c:pt>
                  <c:pt idx="19">
                    <c:v>4.1300000000000001E-4</c:v>
                  </c:pt>
                  <c:pt idx="20">
                    <c:v>9.0000000000000006E-5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1</c:v>
                </c:pt>
                <c:pt idx="1">
                  <c:v>42274.5</c:v>
                </c:pt>
                <c:pt idx="2">
                  <c:v>42383.5</c:v>
                </c:pt>
                <c:pt idx="3">
                  <c:v>42400.5</c:v>
                </c:pt>
                <c:pt idx="4">
                  <c:v>42728.5</c:v>
                </c:pt>
                <c:pt idx="5">
                  <c:v>42732.5</c:v>
                </c:pt>
                <c:pt idx="6">
                  <c:v>42739</c:v>
                </c:pt>
                <c:pt idx="7">
                  <c:v>42760</c:v>
                </c:pt>
                <c:pt idx="8">
                  <c:v>42782</c:v>
                </c:pt>
                <c:pt idx="9">
                  <c:v>42788.5</c:v>
                </c:pt>
                <c:pt idx="10">
                  <c:v>42791</c:v>
                </c:pt>
                <c:pt idx="11">
                  <c:v>42795</c:v>
                </c:pt>
                <c:pt idx="12">
                  <c:v>42801.5</c:v>
                </c:pt>
                <c:pt idx="13">
                  <c:v>43244</c:v>
                </c:pt>
                <c:pt idx="14">
                  <c:v>43697</c:v>
                </c:pt>
                <c:pt idx="15">
                  <c:v>43716.5</c:v>
                </c:pt>
                <c:pt idx="16">
                  <c:v>43753</c:v>
                </c:pt>
                <c:pt idx="17">
                  <c:v>43762</c:v>
                </c:pt>
                <c:pt idx="18">
                  <c:v>43801</c:v>
                </c:pt>
                <c:pt idx="19">
                  <c:v>44711</c:v>
                </c:pt>
                <c:pt idx="20">
                  <c:v>45147</c:v>
                </c:pt>
              </c:numCache>
            </c:numRef>
          </c:xVal>
          <c:yVal>
            <c:numRef>
              <c:f>Active!$K$21:$K$994</c:f>
              <c:numCache>
                <c:formatCode>General</c:formatCode>
                <c:ptCount val="974"/>
                <c:pt idx="1">
                  <c:v>-0.10763880019658245</c:v>
                </c:pt>
                <c:pt idx="2">
                  <c:v>-0.10376040015398758</c:v>
                </c:pt>
                <c:pt idx="3">
                  <c:v>-0.10488119979709154</c:v>
                </c:pt>
                <c:pt idx="4">
                  <c:v>-9.1388399996503722E-2</c:v>
                </c:pt>
                <c:pt idx="5">
                  <c:v>-9.0688000003865454E-2</c:v>
                </c:pt>
                <c:pt idx="6">
                  <c:v>-0.1037235999974655</c:v>
                </c:pt>
                <c:pt idx="7">
                  <c:v>-0.10073399999964749</c:v>
                </c:pt>
                <c:pt idx="8">
                  <c:v>-0.10078680000151508</c:v>
                </c:pt>
                <c:pt idx="9">
                  <c:v>-8.8332399995124433E-2</c:v>
                </c:pt>
                <c:pt idx="10">
                  <c:v>-0.10142839999753051</c:v>
                </c:pt>
                <c:pt idx="11">
                  <c:v>-0.10276800000428921</c:v>
                </c:pt>
                <c:pt idx="12">
                  <c:v>-8.8413600002240855E-2</c:v>
                </c:pt>
                <c:pt idx="13">
                  <c:v>-8.5335600066173356E-2</c:v>
                </c:pt>
                <c:pt idx="14">
                  <c:v>-6.9582799995259847E-2</c:v>
                </c:pt>
                <c:pt idx="15">
                  <c:v>-5.7679599995026365E-2</c:v>
                </c:pt>
                <c:pt idx="16">
                  <c:v>-6.9057200002134778E-2</c:v>
                </c:pt>
                <c:pt idx="17">
                  <c:v>-6.7638799999258481E-2</c:v>
                </c:pt>
                <c:pt idx="18">
                  <c:v>-7.4162400000204798E-2</c:v>
                </c:pt>
                <c:pt idx="19">
                  <c:v>-3.6036400138982572E-2</c:v>
                </c:pt>
                <c:pt idx="20">
                  <c:v>-2.1032800003013108E-2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030-4692-AE1B-8CB668E444FA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5.0000000000000001E-4</c:v>
                  </c:pt>
                  <c:pt idx="2">
                    <c:v>8.0000000000000002E-3</c:v>
                  </c:pt>
                  <c:pt idx="3">
                    <c:v>7.0000000000000001E-3</c:v>
                  </c:pt>
                  <c:pt idx="4">
                    <c:v>6.0000000000000001E-3</c:v>
                  </c:pt>
                  <c:pt idx="5">
                    <c:v>5.0000000000000002E-5</c:v>
                  </c:pt>
                  <c:pt idx="6">
                    <c:v>2.7E-4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1.9000000000000001E-4</c:v>
                  </c:pt>
                  <c:pt idx="11">
                    <c:v>1.3999999999999999E-4</c:v>
                  </c:pt>
                  <c:pt idx="12">
                    <c:v>2.9999999999999997E-4</c:v>
                  </c:pt>
                  <c:pt idx="13">
                    <c:v>1.8000000000000001E-4</c:v>
                  </c:pt>
                  <c:pt idx="14">
                    <c:v>9.0000000000000006E-5</c:v>
                  </c:pt>
                  <c:pt idx="15">
                    <c:v>4.0000000000000003E-5</c:v>
                  </c:pt>
                  <c:pt idx="16">
                    <c:v>2.0699999999999998E-3</c:v>
                  </c:pt>
                  <c:pt idx="17">
                    <c:v>1.8000000000000001E-4</c:v>
                  </c:pt>
                  <c:pt idx="18">
                    <c:v>8.0000000000000007E-5</c:v>
                  </c:pt>
                  <c:pt idx="19">
                    <c:v>4.1300000000000001E-4</c:v>
                  </c:pt>
                  <c:pt idx="20">
                    <c:v>9.0000000000000006E-5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5.0000000000000001E-4</c:v>
                  </c:pt>
                  <c:pt idx="2">
                    <c:v>8.0000000000000002E-3</c:v>
                  </c:pt>
                  <c:pt idx="3">
                    <c:v>7.0000000000000001E-3</c:v>
                  </c:pt>
                  <c:pt idx="4">
                    <c:v>6.0000000000000001E-3</c:v>
                  </c:pt>
                  <c:pt idx="5">
                    <c:v>5.0000000000000002E-5</c:v>
                  </c:pt>
                  <c:pt idx="6">
                    <c:v>2.7E-4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1.9000000000000001E-4</c:v>
                  </c:pt>
                  <c:pt idx="11">
                    <c:v>1.3999999999999999E-4</c:v>
                  </c:pt>
                  <c:pt idx="12">
                    <c:v>2.9999999999999997E-4</c:v>
                  </c:pt>
                  <c:pt idx="13">
                    <c:v>1.8000000000000001E-4</c:v>
                  </c:pt>
                  <c:pt idx="14">
                    <c:v>9.0000000000000006E-5</c:v>
                  </c:pt>
                  <c:pt idx="15">
                    <c:v>4.0000000000000003E-5</c:v>
                  </c:pt>
                  <c:pt idx="16">
                    <c:v>2.0699999999999998E-3</c:v>
                  </c:pt>
                  <c:pt idx="17">
                    <c:v>1.8000000000000001E-4</c:v>
                  </c:pt>
                  <c:pt idx="18">
                    <c:v>8.0000000000000007E-5</c:v>
                  </c:pt>
                  <c:pt idx="19">
                    <c:v>4.1300000000000001E-4</c:v>
                  </c:pt>
                  <c:pt idx="20">
                    <c:v>9.0000000000000006E-5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1</c:v>
                </c:pt>
                <c:pt idx="1">
                  <c:v>42274.5</c:v>
                </c:pt>
                <c:pt idx="2">
                  <c:v>42383.5</c:v>
                </c:pt>
                <c:pt idx="3">
                  <c:v>42400.5</c:v>
                </c:pt>
                <c:pt idx="4">
                  <c:v>42728.5</c:v>
                </c:pt>
                <c:pt idx="5">
                  <c:v>42732.5</c:v>
                </c:pt>
                <c:pt idx="6">
                  <c:v>42739</c:v>
                </c:pt>
                <c:pt idx="7">
                  <c:v>42760</c:v>
                </c:pt>
                <c:pt idx="8">
                  <c:v>42782</c:v>
                </c:pt>
                <c:pt idx="9">
                  <c:v>42788.5</c:v>
                </c:pt>
                <c:pt idx="10">
                  <c:v>42791</c:v>
                </c:pt>
                <c:pt idx="11">
                  <c:v>42795</c:v>
                </c:pt>
                <c:pt idx="12">
                  <c:v>42801.5</c:v>
                </c:pt>
                <c:pt idx="13">
                  <c:v>43244</c:v>
                </c:pt>
                <c:pt idx="14">
                  <c:v>43697</c:v>
                </c:pt>
                <c:pt idx="15">
                  <c:v>43716.5</c:v>
                </c:pt>
                <c:pt idx="16">
                  <c:v>43753</c:v>
                </c:pt>
                <c:pt idx="17">
                  <c:v>43762</c:v>
                </c:pt>
                <c:pt idx="18">
                  <c:v>43801</c:v>
                </c:pt>
                <c:pt idx="19">
                  <c:v>44711</c:v>
                </c:pt>
                <c:pt idx="20">
                  <c:v>45147</c:v>
                </c:pt>
              </c:numCache>
            </c:numRef>
          </c:xVal>
          <c:yVal>
            <c:numRef>
              <c:f>Active!$L$21:$L$994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030-4692-AE1B-8CB668E444F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5.0000000000000001E-4</c:v>
                  </c:pt>
                  <c:pt idx="2">
                    <c:v>8.0000000000000002E-3</c:v>
                  </c:pt>
                  <c:pt idx="3">
                    <c:v>7.0000000000000001E-3</c:v>
                  </c:pt>
                  <c:pt idx="4">
                    <c:v>6.0000000000000001E-3</c:v>
                  </c:pt>
                  <c:pt idx="5">
                    <c:v>5.0000000000000002E-5</c:v>
                  </c:pt>
                  <c:pt idx="6">
                    <c:v>2.7E-4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1.9000000000000001E-4</c:v>
                  </c:pt>
                  <c:pt idx="11">
                    <c:v>1.3999999999999999E-4</c:v>
                  </c:pt>
                  <c:pt idx="12">
                    <c:v>2.9999999999999997E-4</c:v>
                  </c:pt>
                  <c:pt idx="13">
                    <c:v>1.8000000000000001E-4</c:v>
                  </c:pt>
                  <c:pt idx="14">
                    <c:v>9.0000000000000006E-5</c:v>
                  </c:pt>
                  <c:pt idx="15">
                    <c:v>4.0000000000000003E-5</c:v>
                  </c:pt>
                  <c:pt idx="16">
                    <c:v>2.0699999999999998E-3</c:v>
                  </c:pt>
                  <c:pt idx="17">
                    <c:v>1.8000000000000001E-4</c:v>
                  </c:pt>
                  <c:pt idx="18">
                    <c:v>8.0000000000000007E-5</c:v>
                  </c:pt>
                  <c:pt idx="19">
                    <c:v>4.1300000000000001E-4</c:v>
                  </c:pt>
                  <c:pt idx="20">
                    <c:v>9.0000000000000006E-5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5.0000000000000001E-4</c:v>
                  </c:pt>
                  <c:pt idx="2">
                    <c:v>8.0000000000000002E-3</c:v>
                  </c:pt>
                  <c:pt idx="3">
                    <c:v>7.0000000000000001E-3</c:v>
                  </c:pt>
                  <c:pt idx="4">
                    <c:v>6.0000000000000001E-3</c:v>
                  </c:pt>
                  <c:pt idx="5">
                    <c:v>5.0000000000000002E-5</c:v>
                  </c:pt>
                  <c:pt idx="6">
                    <c:v>2.7E-4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1.9000000000000001E-4</c:v>
                  </c:pt>
                  <c:pt idx="11">
                    <c:v>1.3999999999999999E-4</c:v>
                  </c:pt>
                  <c:pt idx="12">
                    <c:v>2.9999999999999997E-4</c:v>
                  </c:pt>
                  <c:pt idx="13">
                    <c:v>1.8000000000000001E-4</c:v>
                  </c:pt>
                  <c:pt idx="14">
                    <c:v>9.0000000000000006E-5</c:v>
                  </c:pt>
                  <c:pt idx="15">
                    <c:v>4.0000000000000003E-5</c:v>
                  </c:pt>
                  <c:pt idx="16">
                    <c:v>2.0699999999999998E-3</c:v>
                  </c:pt>
                  <c:pt idx="17">
                    <c:v>1.8000000000000001E-4</c:v>
                  </c:pt>
                  <c:pt idx="18">
                    <c:v>8.0000000000000007E-5</c:v>
                  </c:pt>
                  <c:pt idx="19">
                    <c:v>4.1300000000000001E-4</c:v>
                  </c:pt>
                  <c:pt idx="20">
                    <c:v>9.0000000000000006E-5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1</c:v>
                </c:pt>
                <c:pt idx="1">
                  <c:v>42274.5</c:v>
                </c:pt>
                <c:pt idx="2">
                  <c:v>42383.5</c:v>
                </c:pt>
                <c:pt idx="3">
                  <c:v>42400.5</c:v>
                </c:pt>
                <c:pt idx="4">
                  <c:v>42728.5</c:v>
                </c:pt>
                <c:pt idx="5">
                  <c:v>42732.5</c:v>
                </c:pt>
                <c:pt idx="6">
                  <c:v>42739</c:v>
                </c:pt>
                <c:pt idx="7">
                  <c:v>42760</c:v>
                </c:pt>
                <c:pt idx="8">
                  <c:v>42782</c:v>
                </c:pt>
                <c:pt idx="9">
                  <c:v>42788.5</c:v>
                </c:pt>
                <c:pt idx="10">
                  <c:v>42791</c:v>
                </c:pt>
                <c:pt idx="11">
                  <c:v>42795</c:v>
                </c:pt>
                <c:pt idx="12">
                  <c:v>42801.5</c:v>
                </c:pt>
                <c:pt idx="13">
                  <c:v>43244</c:v>
                </c:pt>
                <c:pt idx="14">
                  <c:v>43697</c:v>
                </c:pt>
                <c:pt idx="15">
                  <c:v>43716.5</c:v>
                </c:pt>
                <c:pt idx="16">
                  <c:v>43753</c:v>
                </c:pt>
                <c:pt idx="17">
                  <c:v>43762</c:v>
                </c:pt>
                <c:pt idx="18">
                  <c:v>43801</c:v>
                </c:pt>
                <c:pt idx="19">
                  <c:v>44711</c:v>
                </c:pt>
                <c:pt idx="20">
                  <c:v>45147</c:v>
                </c:pt>
              </c:numCache>
            </c:numRef>
          </c:xVal>
          <c:yVal>
            <c:numRef>
              <c:f>Active!$M$21:$M$994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030-4692-AE1B-8CB668E444F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5.0000000000000001E-4</c:v>
                  </c:pt>
                  <c:pt idx="2">
                    <c:v>8.0000000000000002E-3</c:v>
                  </c:pt>
                  <c:pt idx="3">
                    <c:v>7.0000000000000001E-3</c:v>
                  </c:pt>
                  <c:pt idx="4">
                    <c:v>6.0000000000000001E-3</c:v>
                  </c:pt>
                  <c:pt idx="5">
                    <c:v>5.0000000000000002E-5</c:v>
                  </c:pt>
                  <c:pt idx="6">
                    <c:v>2.7E-4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1.9000000000000001E-4</c:v>
                  </c:pt>
                  <c:pt idx="11">
                    <c:v>1.3999999999999999E-4</c:v>
                  </c:pt>
                  <c:pt idx="12">
                    <c:v>2.9999999999999997E-4</c:v>
                  </c:pt>
                  <c:pt idx="13">
                    <c:v>1.8000000000000001E-4</c:v>
                  </c:pt>
                  <c:pt idx="14">
                    <c:v>9.0000000000000006E-5</c:v>
                  </c:pt>
                  <c:pt idx="15">
                    <c:v>4.0000000000000003E-5</c:v>
                  </c:pt>
                  <c:pt idx="16">
                    <c:v>2.0699999999999998E-3</c:v>
                  </c:pt>
                  <c:pt idx="17">
                    <c:v>1.8000000000000001E-4</c:v>
                  </c:pt>
                  <c:pt idx="18">
                    <c:v>8.0000000000000007E-5</c:v>
                  </c:pt>
                  <c:pt idx="19">
                    <c:v>4.1300000000000001E-4</c:v>
                  </c:pt>
                  <c:pt idx="20">
                    <c:v>9.0000000000000006E-5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5.0000000000000001E-4</c:v>
                  </c:pt>
                  <c:pt idx="2">
                    <c:v>8.0000000000000002E-3</c:v>
                  </c:pt>
                  <c:pt idx="3">
                    <c:v>7.0000000000000001E-3</c:v>
                  </c:pt>
                  <c:pt idx="4">
                    <c:v>6.0000000000000001E-3</c:v>
                  </c:pt>
                  <c:pt idx="5">
                    <c:v>5.0000000000000002E-5</c:v>
                  </c:pt>
                  <c:pt idx="6">
                    <c:v>2.7E-4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5.9999999999999995E-4</c:v>
                  </c:pt>
                  <c:pt idx="10">
                    <c:v>1.9000000000000001E-4</c:v>
                  </c:pt>
                  <c:pt idx="11">
                    <c:v>1.3999999999999999E-4</c:v>
                  </c:pt>
                  <c:pt idx="12">
                    <c:v>2.9999999999999997E-4</c:v>
                  </c:pt>
                  <c:pt idx="13">
                    <c:v>1.8000000000000001E-4</c:v>
                  </c:pt>
                  <c:pt idx="14">
                    <c:v>9.0000000000000006E-5</c:v>
                  </c:pt>
                  <c:pt idx="15">
                    <c:v>4.0000000000000003E-5</c:v>
                  </c:pt>
                  <c:pt idx="16">
                    <c:v>2.0699999999999998E-3</c:v>
                  </c:pt>
                  <c:pt idx="17">
                    <c:v>1.8000000000000001E-4</c:v>
                  </c:pt>
                  <c:pt idx="18">
                    <c:v>8.0000000000000007E-5</c:v>
                  </c:pt>
                  <c:pt idx="19">
                    <c:v>4.1300000000000001E-4</c:v>
                  </c:pt>
                  <c:pt idx="20">
                    <c:v>9.0000000000000006E-5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1</c:v>
                </c:pt>
                <c:pt idx="1">
                  <c:v>42274.5</c:v>
                </c:pt>
                <c:pt idx="2">
                  <c:v>42383.5</c:v>
                </c:pt>
                <c:pt idx="3">
                  <c:v>42400.5</c:v>
                </c:pt>
                <c:pt idx="4">
                  <c:v>42728.5</c:v>
                </c:pt>
                <c:pt idx="5">
                  <c:v>42732.5</c:v>
                </c:pt>
                <c:pt idx="6">
                  <c:v>42739</c:v>
                </c:pt>
                <c:pt idx="7">
                  <c:v>42760</c:v>
                </c:pt>
                <c:pt idx="8">
                  <c:v>42782</c:v>
                </c:pt>
                <c:pt idx="9">
                  <c:v>42788.5</c:v>
                </c:pt>
                <c:pt idx="10">
                  <c:v>42791</c:v>
                </c:pt>
                <c:pt idx="11">
                  <c:v>42795</c:v>
                </c:pt>
                <c:pt idx="12">
                  <c:v>42801.5</c:v>
                </c:pt>
                <c:pt idx="13">
                  <c:v>43244</c:v>
                </c:pt>
                <c:pt idx="14">
                  <c:v>43697</c:v>
                </c:pt>
                <c:pt idx="15">
                  <c:v>43716.5</c:v>
                </c:pt>
                <c:pt idx="16">
                  <c:v>43753</c:v>
                </c:pt>
                <c:pt idx="17">
                  <c:v>43762</c:v>
                </c:pt>
                <c:pt idx="18">
                  <c:v>43801</c:v>
                </c:pt>
                <c:pt idx="19">
                  <c:v>44711</c:v>
                </c:pt>
                <c:pt idx="20">
                  <c:v>45147</c:v>
                </c:pt>
              </c:numCache>
            </c:numRef>
          </c:xVal>
          <c:yVal>
            <c:numRef>
              <c:f>Active!$N$21:$N$994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030-4692-AE1B-8CB668E444F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1</c:v>
                </c:pt>
                <c:pt idx="1">
                  <c:v>42274.5</c:v>
                </c:pt>
                <c:pt idx="2">
                  <c:v>42383.5</c:v>
                </c:pt>
                <c:pt idx="3">
                  <c:v>42400.5</c:v>
                </c:pt>
                <c:pt idx="4">
                  <c:v>42728.5</c:v>
                </c:pt>
                <c:pt idx="5">
                  <c:v>42732.5</c:v>
                </c:pt>
                <c:pt idx="6">
                  <c:v>42739</c:v>
                </c:pt>
                <c:pt idx="7">
                  <c:v>42760</c:v>
                </c:pt>
                <c:pt idx="8">
                  <c:v>42782</c:v>
                </c:pt>
                <c:pt idx="9">
                  <c:v>42788.5</c:v>
                </c:pt>
                <c:pt idx="10">
                  <c:v>42791</c:v>
                </c:pt>
                <c:pt idx="11">
                  <c:v>42795</c:v>
                </c:pt>
                <c:pt idx="12">
                  <c:v>42801.5</c:v>
                </c:pt>
                <c:pt idx="13">
                  <c:v>43244</c:v>
                </c:pt>
                <c:pt idx="14">
                  <c:v>43697</c:v>
                </c:pt>
                <c:pt idx="15">
                  <c:v>43716.5</c:v>
                </c:pt>
                <c:pt idx="16">
                  <c:v>43753</c:v>
                </c:pt>
                <c:pt idx="17">
                  <c:v>43762</c:v>
                </c:pt>
                <c:pt idx="18">
                  <c:v>43801</c:v>
                </c:pt>
                <c:pt idx="19">
                  <c:v>44711</c:v>
                </c:pt>
                <c:pt idx="20">
                  <c:v>45147</c:v>
                </c:pt>
              </c:numCache>
            </c:numRef>
          </c:xVal>
          <c:yVal>
            <c:numRef>
              <c:f>Active!$O$21:$O$994</c:f>
              <c:numCache>
                <c:formatCode>General</c:formatCode>
                <c:ptCount val="974"/>
                <c:pt idx="0">
                  <c:v>-1.3786267170494715</c:v>
                </c:pt>
                <c:pt idx="1">
                  <c:v>-0.11072391263103287</c:v>
                </c:pt>
                <c:pt idx="2">
                  <c:v>-0.10745469182647183</c:v>
                </c:pt>
                <c:pt idx="3">
                  <c:v>-0.10694481335236583</c:v>
                </c:pt>
                <c:pt idx="4">
                  <c:v>-9.7107158087264889E-2</c:v>
                </c:pt>
                <c:pt idx="5">
                  <c:v>-9.6987186681593007E-2</c:v>
                </c:pt>
                <c:pt idx="6">
                  <c:v>-9.6792233147376061E-2</c:v>
                </c:pt>
                <c:pt idx="7">
                  <c:v>-9.6162383267598184E-2</c:v>
                </c:pt>
                <c:pt idx="8">
                  <c:v>-9.5502540536402503E-2</c:v>
                </c:pt>
                <c:pt idx="9">
                  <c:v>-9.5307587002185556E-2</c:v>
                </c:pt>
                <c:pt idx="10">
                  <c:v>-9.5232604873640492E-2</c:v>
                </c:pt>
                <c:pt idx="11">
                  <c:v>-9.511263346796861E-2</c:v>
                </c:pt>
                <c:pt idx="12">
                  <c:v>-9.4917679933751664E-2</c:v>
                </c:pt>
                <c:pt idx="13">
                  <c:v>-8.1645843181290534E-2</c:v>
                </c:pt>
                <c:pt idx="14">
                  <c:v>-6.8059081488940798E-2</c:v>
                </c:pt>
                <c:pt idx="15">
                  <c:v>-6.747422088628996E-2</c:v>
                </c:pt>
                <c:pt idx="16">
                  <c:v>-6.6379481809533125E-2</c:v>
                </c:pt>
                <c:pt idx="17">
                  <c:v>-6.6109546146771336E-2</c:v>
                </c:pt>
                <c:pt idx="18">
                  <c:v>-6.4939824941469659E-2</c:v>
                </c:pt>
                <c:pt idx="19">
                  <c:v>-3.7646330151097862E-2</c:v>
                </c:pt>
                <c:pt idx="20">
                  <c:v>-2.45694469328539E-2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030-4692-AE1B-8CB668E444FA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1</c:v>
                </c:pt>
                <c:pt idx="1">
                  <c:v>42274.5</c:v>
                </c:pt>
                <c:pt idx="2">
                  <c:v>42383.5</c:v>
                </c:pt>
                <c:pt idx="3">
                  <c:v>42400.5</c:v>
                </c:pt>
                <c:pt idx="4">
                  <c:v>42728.5</c:v>
                </c:pt>
                <c:pt idx="5">
                  <c:v>42732.5</c:v>
                </c:pt>
                <c:pt idx="6">
                  <c:v>42739</c:v>
                </c:pt>
                <c:pt idx="7">
                  <c:v>42760</c:v>
                </c:pt>
                <c:pt idx="8">
                  <c:v>42782</c:v>
                </c:pt>
                <c:pt idx="9">
                  <c:v>42788.5</c:v>
                </c:pt>
                <c:pt idx="10">
                  <c:v>42791</c:v>
                </c:pt>
                <c:pt idx="11">
                  <c:v>42795</c:v>
                </c:pt>
                <c:pt idx="12">
                  <c:v>42801.5</c:v>
                </c:pt>
                <c:pt idx="13">
                  <c:v>43244</c:v>
                </c:pt>
                <c:pt idx="14">
                  <c:v>43697</c:v>
                </c:pt>
                <c:pt idx="15">
                  <c:v>43716.5</c:v>
                </c:pt>
                <c:pt idx="16">
                  <c:v>43753</c:v>
                </c:pt>
                <c:pt idx="17">
                  <c:v>43762</c:v>
                </c:pt>
                <c:pt idx="18">
                  <c:v>43801</c:v>
                </c:pt>
                <c:pt idx="19">
                  <c:v>44711</c:v>
                </c:pt>
                <c:pt idx="20">
                  <c:v>45147</c:v>
                </c:pt>
              </c:numCache>
            </c:numRef>
          </c:xVal>
          <c:yVal>
            <c:numRef>
              <c:f>Active!$U$21:$U$994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030-4692-AE1B-8CB668E44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157064"/>
        <c:axId val="1"/>
      </c:scatterChart>
      <c:valAx>
        <c:axId val="431157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30075187969926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1570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902255639097744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0</xdr:row>
      <xdr:rowOff>38100</xdr:rowOff>
    </xdr:from>
    <xdr:to>
      <xdr:col>17</xdr:col>
      <xdr:colOff>247650</xdr:colOff>
      <xdr:row>18</xdr:row>
      <xdr:rowOff>66675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EF388A12-49AA-011E-A38B-E1D03A9DA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35"/>
  <sheetViews>
    <sheetView tabSelected="1" workbookViewId="0">
      <pane xSplit="13" ySplit="21" topLeftCell="N22" activePane="bottomRight" state="frozen"/>
      <selection pane="topRight" activeCell="N1" sqref="N1"/>
      <selection pane="bottomLeft" activeCell="A22" sqref="A22"/>
      <selection pane="bottomRight" activeCell="F11" sqref="F11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4.4257812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  <col min="21" max="21" width="14" customWidth="1"/>
  </cols>
  <sheetData>
    <row r="1" spans="1:21" ht="20.25" x14ac:dyDescent="0.3">
      <c r="A1" s="1" t="s">
        <v>50</v>
      </c>
      <c r="F1" s="38" t="s">
        <v>45</v>
      </c>
      <c r="G1" s="31">
        <v>0</v>
      </c>
      <c r="H1" s="32"/>
      <c r="I1" s="39" t="s">
        <v>46</v>
      </c>
      <c r="J1" s="40" t="s">
        <v>45</v>
      </c>
      <c r="K1" s="41">
        <v>11.21438</v>
      </c>
      <c r="L1" s="34">
        <v>-66.052499999999995</v>
      </c>
      <c r="M1" s="35">
        <v>25354.284</v>
      </c>
      <c r="N1" s="35">
        <v>0.76824239999999999</v>
      </c>
      <c r="O1" s="33" t="s">
        <v>47</v>
      </c>
      <c r="P1" s="34">
        <v>10.9</v>
      </c>
      <c r="Q1" s="34">
        <v>11.6</v>
      </c>
      <c r="R1" s="42" t="s">
        <v>48</v>
      </c>
      <c r="S1" s="63" t="s">
        <v>49</v>
      </c>
      <c r="T1" s="64"/>
      <c r="U1" s="65"/>
    </row>
    <row r="2" spans="1:21" x14ac:dyDescent="0.2">
      <c r="A2" t="s">
        <v>27</v>
      </c>
      <c r="B2" t="s">
        <v>47</v>
      </c>
      <c r="C2" s="30"/>
      <c r="D2" s="3"/>
      <c r="T2" s="64"/>
      <c r="U2" s="65"/>
    </row>
    <row r="3" spans="1:21" ht="13.5" thickBot="1" x14ac:dyDescent="0.25">
      <c r="T3" s="64"/>
      <c r="U3" s="65"/>
    </row>
    <row r="4" spans="1:21" ht="14.25" thickTop="1" thickBot="1" x14ac:dyDescent="0.25">
      <c r="A4" s="5" t="s">
        <v>4</v>
      </c>
      <c r="C4" s="27">
        <v>25354.284</v>
      </c>
      <c r="D4" s="28">
        <v>0.76824239999999999</v>
      </c>
      <c r="E4" s="43" t="s">
        <v>51</v>
      </c>
      <c r="T4" s="64"/>
      <c r="U4" s="64"/>
    </row>
    <row r="5" spans="1:21" ht="13.5" thickTop="1" x14ac:dyDescent="0.2">
      <c r="A5" s="9" t="s">
        <v>32</v>
      </c>
      <c r="B5" s="10"/>
      <c r="C5" s="11">
        <v>-9.5</v>
      </c>
      <c r="D5" s="10" t="s">
        <v>33</v>
      </c>
      <c r="E5" s="10"/>
    </row>
    <row r="6" spans="1:21" x14ac:dyDescent="0.2">
      <c r="A6" s="5" t="s">
        <v>5</v>
      </c>
    </row>
    <row r="7" spans="1:21" x14ac:dyDescent="0.2">
      <c r="A7" t="s">
        <v>6</v>
      </c>
      <c r="C7" s="61">
        <v>25354.284</v>
      </c>
      <c r="D7" s="29" t="s">
        <v>52</v>
      </c>
    </row>
    <row r="8" spans="1:21" x14ac:dyDescent="0.2">
      <c r="A8" t="s">
        <v>7</v>
      </c>
      <c r="C8" s="61">
        <v>0.76824239999999999</v>
      </c>
      <c r="D8" s="29" t="s">
        <v>52</v>
      </c>
    </row>
    <row r="9" spans="1:21" x14ac:dyDescent="0.2">
      <c r="A9" s="24" t="s">
        <v>36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21" ht="13.5" thickBot="1" x14ac:dyDescent="0.25">
      <c r="A10" s="10"/>
      <c r="B10" s="10"/>
      <c r="C10" s="4" t="s">
        <v>23</v>
      </c>
      <c r="D10" s="4" t="s">
        <v>24</v>
      </c>
      <c r="E10" s="10"/>
    </row>
    <row r="11" spans="1:21" x14ac:dyDescent="0.2">
      <c r="A11" s="10" t="s">
        <v>19</v>
      </c>
      <c r="B11" s="10"/>
      <c r="C11" s="21">
        <f ca="1">INTERCEPT(INDIRECT($D$9):G987,INDIRECT($C$9):F987)</f>
        <v>-1.3786567099008895</v>
      </c>
      <c r="D11" s="3"/>
      <c r="E11" s="10"/>
    </row>
    <row r="12" spans="1:21" x14ac:dyDescent="0.2">
      <c r="A12" s="10" t="s">
        <v>20</v>
      </c>
      <c r="B12" s="10"/>
      <c r="C12" s="21">
        <f ca="1">SLOPE(INDIRECT($D$9):G987,INDIRECT($C$9):F987)</f>
        <v>2.999285141799091E-5</v>
      </c>
      <c r="D12" s="3"/>
      <c r="E12" s="10"/>
    </row>
    <row r="13" spans="1:21" x14ac:dyDescent="0.2">
      <c r="A13" s="10" t="s">
        <v>22</v>
      </c>
      <c r="B13" s="10"/>
      <c r="C13" s="3" t="s">
        <v>17</v>
      </c>
    </row>
    <row r="14" spans="1:21" x14ac:dyDescent="0.2">
      <c r="A14" s="10"/>
      <c r="B14" s="10"/>
      <c r="C14" s="10"/>
    </row>
    <row r="15" spans="1:21" x14ac:dyDescent="0.2">
      <c r="A15" s="12" t="s">
        <v>21</v>
      </c>
      <c r="B15" s="10"/>
      <c r="C15" s="13">
        <f ca="1">(C7+C11)+(C8+C12)*INT(MAX(F21:F3528))</f>
        <v>60038.099063353067</v>
      </c>
      <c r="E15" s="14" t="s">
        <v>38</v>
      </c>
      <c r="F15" s="36">
        <v>1</v>
      </c>
    </row>
    <row r="16" spans="1:21" x14ac:dyDescent="0.2">
      <c r="A16" s="16" t="s">
        <v>8</v>
      </c>
      <c r="B16" s="10"/>
      <c r="C16" s="17">
        <f ca="1">+C8+C12</f>
        <v>0.76827239285141802</v>
      </c>
      <c r="E16" s="14" t="s">
        <v>34</v>
      </c>
      <c r="F16" s="37">
        <f ca="1">NOW()+15018.5+$C$5/24</f>
        <v>60325.779371874996</v>
      </c>
    </row>
    <row r="17" spans="1:21" ht="13.5" thickBot="1" x14ac:dyDescent="0.25">
      <c r="A17" s="14" t="s">
        <v>31</v>
      </c>
      <c r="B17" s="10"/>
      <c r="C17" s="10">
        <f>COUNT(C21:C2186)</f>
        <v>21</v>
      </c>
      <c r="E17" s="14" t="s">
        <v>39</v>
      </c>
      <c r="F17" s="15">
        <f ca="1">ROUND(2*(F16-$C$7)/$C$8,0)/2+F15</f>
        <v>45522.5</v>
      </c>
    </row>
    <row r="18" spans="1:21" ht="14.25" thickTop="1" thickBot="1" x14ac:dyDescent="0.25">
      <c r="A18" s="16" t="s">
        <v>9</v>
      </c>
      <c r="B18" s="10"/>
      <c r="C18" s="19">
        <f ca="1">+C15</f>
        <v>60038.099063353067</v>
      </c>
      <c r="D18" s="20">
        <f ca="1">+C16</f>
        <v>0.76827239285141802</v>
      </c>
      <c r="E18" s="14" t="s">
        <v>40</v>
      </c>
      <c r="F18" s="23">
        <f ca="1">ROUND(2*(F16-$C$15)/$C$16,0)/2+F15</f>
        <v>375.5</v>
      </c>
    </row>
    <row r="19" spans="1:21" ht="13.5" thickTop="1" x14ac:dyDescent="0.2">
      <c r="E19" s="14" t="s">
        <v>35</v>
      </c>
      <c r="F19" s="18">
        <f ca="1">+$C$15+$C$16*F18-15018.5-$C$5/24</f>
        <v>45308.481180202114</v>
      </c>
    </row>
    <row r="20" spans="1:21" ht="13.5" thickBot="1" x14ac:dyDescent="0.25">
      <c r="A20" s="4" t="s">
        <v>10</v>
      </c>
      <c r="B20" s="4" t="s">
        <v>11</v>
      </c>
      <c r="C20" s="4" t="s">
        <v>12</v>
      </c>
      <c r="D20" s="4" t="s">
        <v>16</v>
      </c>
      <c r="E20" s="4" t="s">
        <v>13</v>
      </c>
      <c r="F20" s="4" t="s">
        <v>14</v>
      </c>
      <c r="G20" s="4" t="s">
        <v>15</v>
      </c>
      <c r="H20" s="7" t="s">
        <v>41</v>
      </c>
      <c r="I20" s="7" t="s">
        <v>42</v>
      </c>
      <c r="J20" s="7" t="s">
        <v>43</v>
      </c>
      <c r="K20" s="7" t="s">
        <v>44</v>
      </c>
      <c r="L20" s="7" t="s">
        <v>28</v>
      </c>
      <c r="M20" s="7" t="s">
        <v>29</v>
      </c>
      <c r="N20" s="7" t="s">
        <v>30</v>
      </c>
      <c r="O20" s="7" t="s">
        <v>26</v>
      </c>
      <c r="P20" s="6" t="s">
        <v>25</v>
      </c>
      <c r="Q20" s="4" t="s">
        <v>18</v>
      </c>
      <c r="U20" s="26" t="s">
        <v>37</v>
      </c>
    </row>
    <row r="21" spans="1:21" x14ac:dyDescent="0.2">
      <c r="A21" t="s">
        <v>52</v>
      </c>
      <c r="C21" s="8">
        <v>25354.284</v>
      </c>
      <c r="D21" s="8" t="s">
        <v>17</v>
      </c>
      <c r="E21">
        <f t="shared" ref="E21:E39" si="0">+(C21-C$7)/C$8</f>
        <v>0</v>
      </c>
      <c r="F21">
        <f>ROUND(2*E21,0)/2+1</f>
        <v>1</v>
      </c>
      <c r="G21">
        <f t="shared" ref="G21:G39" si="1">+C21-(C$7+F21*C$8)</f>
        <v>-0.76824240000132704</v>
      </c>
      <c r="I21">
        <f>+G21</f>
        <v>-0.76824240000132704</v>
      </c>
      <c r="O21">
        <f t="shared" ref="O21:O39" ca="1" si="2">+C$11+C$12*$F21</f>
        <v>-1.3786267170494715</v>
      </c>
      <c r="Q21" s="2">
        <f t="shared" ref="Q21:Q39" si="3">+C21-15018.5</f>
        <v>10335.784</v>
      </c>
    </row>
    <row r="22" spans="1:21" x14ac:dyDescent="0.2">
      <c r="A22" s="44" t="s">
        <v>0</v>
      </c>
      <c r="B22" s="45" t="s">
        <v>3</v>
      </c>
      <c r="C22" s="44">
        <v>57831.239699999802</v>
      </c>
      <c r="D22" s="44">
        <v>5.0000000000000001E-4</v>
      </c>
      <c r="E22">
        <f t="shared" si="0"/>
        <v>42274.359889534608</v>
      </c>
      <c r="F22">
        <f t="shared" ref="F22:F39" si="4">ROUND(2*E22,0)/2</f>
        <v>42274.5</v>
      </c>
      <c r="G22">
        <f t="shared" si="1"/>
        <v>-0.10763880019658245</v>
      </c>
      <c r="K22">
        <f t="shared" ref="K22:K39" si="5">+G22</f>
        <v>-0.10763880019658245</v>
      </c>
      <c r="O22">
        <f t="shared" ca="1" si="2"/>
        <v>-0.11072391263103287</v>
      </c>
      <c r="Q22" s="2">
        <f t="shared" si="3"/>
        <v>42812.739699999802</v>
      </c>
    </row>
    <row r="23" spans="1:21" x14ac:dyDescent="0.2">
      <c r="A23" s="44" t="s">
        <v>0</v>
      </c>
      <c r="B23" s="45" t="s">
        <v>3</v>
      </c>
      <c r="C23" s="44">
        <v>57914.981999999844</v>
      </c>
      <c r="D23" s="44">
        <v>8.0000000000000002E-3</v>
      </c>
      <c r="E23">
        <f t="shared" si="0"/>
        <v>42383.36493794126</v>
      </c>
      <c r="F23">
        <f t="shared" si="4"/>
        <v>42383.5</v>
      </c>
      <c r="G23">
        <f t="shared" si="1"/>
        <v>-0.10376040015398758</v>
      </c>
      <c r="K23">
        <f t="shared" si="5"/>
        <v>-0.10376040015398758</v>
      </c>
      <c r="O23">
        <f t="shared" ca="1" si="2"/>
        <v>-0.10745469182647183</v>
      </c>
      <c r="Q23" s="2">
        <f t="shared" si="3"/>
        <v>42896.481999999844</v>
      </c>
    </row>
    <row r="24" spans="1:21" x14ac:dyDescent="0.2">
      <c r="A24" s="44" t="s">
        <v>0</v>
      </c>
      <c r="B24" s="45" t="s">
        <v>3</v>
      </c>
      <c r="C24" s="44">
        <v>57928.041000000201</v>
      </c>
      <c r="D24" s="44">
        <v>7.0000000000000001E-3</v>
      </c>
      <c r="E24">
        <f t="shared" si="0"/>
        <v>42400.363479027197</v>
      </c>
      <c r="F24">
        <f t="shared" si="4"/>
        <v>42400.5</v>
      </c>
      <c r="G24">
        <f t="shared" si="1"/>
        <v>-0.10488119979709154</v>
      </c>
      <c r="K24">
        <f t="shared" si="5"/>
        <v>-0.10488119979709154</v>
      </c>
      <c r="O24">
        <f t="shared" ca="1" si="2"/>
        <v>-0.10694481335236583</v>
      </c>
      <c r="Q24" s="2">
        <f t="shared" si="3"/>
        <v>42909.541000000201</v>
      </c>
    </row>
    <row r="25" spans="1:21" x14ac:dyDescent="0.2">
      <c r="A25" s="44" t="s">
        <v>1</v>
      </c>
      <c r="B25" s="45" t="s">
        <v>3</v>
      </c>
      <c r="C25" s="44">
        <v>58180.038</v>
      </c>
      <c r="D25" s="44">
        <v>6.0000000000000001E-3</v>
      </c>
      <c r="E25">
        <f t="shared" si="0"/>
        <v>42728.381042233545</v>
      </c>
      <c r="F25">
        <f t="shared" si="4"/>
        <v>42728.5</v>
      </c>
      <c r="G25">
        <f t="shared" si="1"/>
        <v>-9.1388399996503722E-2</v>
      </c>
      <c r="K25">
        <f t="shared" si="5"/>
        <v>-9.1388399996503722E-2</v>
      </c>
      <c r="O25">
        <f t="shared" ca="1" si="2"/>
        <v>-9.7107158087264889E-2</v>
      </c>
      <c r="Q25" s="2">
        <f t="shared" si="3"/>
        <v>43161.538</v>
      </c>
    </row>
    <row r="26" spans="1:21" x14ac:dyDescent="0.2">
      <c r="A26" s="44" t="s">
        <v>1</v>
      </c>
      <c r="B26" s="45" t="s">
        <v>3</v>
      </c>
      <c r="C26" s="44">
        <v>58183.111669999998</v>
      </c>
      <c r="D26" s="44">
        <v>5.0000000000000002E-5</v>
      </c>
      <c r="E26">
        <f t="shared" si="0"/>
        <v>42732.38195392496</v>
      </c>
      <c r="F26">
        <f t="shared" si="4"/>
        <v>42732.5</v>
      </c>
      <c r="G26">
        <f t="shared" si="1"/>
        <v>-9.0688000003865454E-2</v>
      </c>
      <c r="K26">
        <f t="shared" si="5"/>
        <v>-9.0688000003865454E-2</v>
      </c>
      <c r="O26">
        <f t="shared" ca="1" si="2"/>
        <v>-9.6987186681593007E-2</v>
      </c>
      <c r="Q26" s="2">
        <f t="shared" si="3"/>
        <v>43164.611669999998</v>
      </c>
    </row>
    <row r="27" spans="1:21" x14ac:dyDescent="0.2">
      <c r="A27" s="44" t="s">
        <v>1</v>
      </c>
      <c r="B27" s="45" t="s">
        <v>2</v>
      </c>
      <c r="C27" s="44">
        <v>58188.092210000003</v>
      </c>
      <c r="D27" s="44">
        <v>2.7E-4</v>
      </c>
      <c r="E27">
        <f t="shared" si="0"/>
        <v>42738.864985843014</v>
      </c>
      <c r="F27">
        <f t="shared" si="4"/>
        <v>42739</v>
      </c>
      <c r="G27">
        <f t="shared" si="1"/>
        <v>-0.1037235999974655</v>
      </c>
      <c r="K27">
        <f t="shared" si="5"/>
        <v>-0.1037235999974655</v>
      </c>
      <c r="O27">
        <f t="shared" ca="1" si="2"/>
        <v>-9.6792233147376061E-2</v>
      </c>
      <c r="Q27" s="2">
        <f t="shared" si="3"/>
        <v>43169.592210000003</v>
      </c>
    </row>
    <row r="28" spans="1:21" x14ac:dyDescent="0.2">
      <c r="A28" s="44" t="s">
        <v>1</v>
      </c>
      <c r="B28" s="45" t="s">
        <v>2</v>
      </c>
      <c r="C28" s="44">
        <v>58204.228289999999</v>
      </c>
      <c r="D28" s="44">
        <v>2.0000000000000001E-4</v>
      </c>
      <c r="E28">
        <f t="shared" si="0"/>
        <v>42759.868877323097</v>
      </c>
      <c r="F28">
        <f t="shared" si="4"/>
        <v>42760</v>
      </c>
      <c r="G28">
        <f t="shared" si="1"/>
        <v>-0.10073399999964749</v>
      </c>
      <c r="K28">
        <f t="shared" si="5"/>
        <v>-0.10073399999964749</v>
      </c>
      <c r="O28">
        <f t="shared" ca="1" si="2"/>
        <v>-9.6162383267598184E-2</v>
      </c>
      <c r="Q28" s="2">
        <f t="shared" si="3"/>
        <v>43185.728289999999</v>
      </c>
    </row>
    <row r="29" spans="1:21" x14ac:dyDescent="0.2">
      <c r="A29" s="44" t="s">
        <v>1</v>
      </c>
      <c r="B29" s="45" t="s">
        <v>2</v>
      </c>
      <c r="C29" s="44">
        <v>58221.129569999997</v>
      </c>
      <c r="D29" s="44">
        <v>2.0000000000000001E-4</v>
      </c>
      <c r="E29">
        <f t="shared" si="0"/>
        <v>42781.868808594787</v>
      </c>
      <c r="F29">
        <f t="shared" si="4"/>
        <v>42782</v>
      </c>
      <c r="G29">
        <f t="shared" si="1"/>
        <v>-0.10078680000151508</v>
      </c>
      <c r="K29">
        <f t="shared" si="5"/>
        <v>-0.10078680000151508</v>
      </c>
      <c r="O29">
        <f t="shared" ca="1" si="2"/>
        <v>-9.5502540536402503E-2</v>
      </c>
      <c r="Q29" s="2">
        <f t="shared" si="3"/>
        <v>43202.629569999997</v>
      </c>
    </row>
    <row r="30" spans="1:21" ht="12" customHeight="1" x14ac:dyDescent="0.2">
      <c r="A30" s="44" t="s">
        <v>1</v>
      </c>
      <c r="B30" s="45" t="s">
        <v>3</v>
      </c>
      <c r="C30" s="44">
        <v>58226.135600000001</v>
      </c>
      <c r="D30" s="44">
        <v>5.9999999999999995E-4</v>
      </c>
      <c r="E30">
        <f t="shared" si="0"/>
        <v>42788.385020144684</v>
      </c>
      <c r="F30">
        <f t="shared" si="4"/>
        <v>42788.5</v>
      </c>
      <c r="G30">
        <f t="shared" si="1"/>
        <v>-8.8332399995124433E-2</v>
      </c>
      <c r="K30">
        <f t="shared" si="5"/>
        <v>-8.8332399995124433E-2</v>
      </c>
      <c r="O30">
        <f t="shared" ca="1" si="2"/>
        <v>-9.5307587002185556E-2</v>
      </c>
      <c r="Q30" s="2">
        <f t="shared" si="3"/>
        <v>43207.635600000001</v>
      </c>
    </row>
    <row r="31" spans="1:21" ht="12" customHeight="1" x14ac:dyDescent="0.2">
      <c r="A31" s="44" t="s">
        <v>1</v>
      </c>
      <c r="B31" s="45" t="s">
        <v>2</v>
      </c>
      <c r="C31" s="44">
        <v>58228.043109999999</v>
      </c>
      <c r="D31" s="44">
        <v>1.9000000000000001E-4</v>
      </c>
      <c r="E31">
        <f t="shared" si="0"/>
        <v>42790.867973441716</v>
      </c>
      <c r="F31">
        <f t="shared" si="4"/>
        <v>42791</v>
      </c>
      <c r="G31">
        <f t="shared" si="1"/>
        <v>-0.10142839999753051</v>
      </c>
      <c r="K31">
        <f t="shared" si="5"/>
        <v>-0.10142839999753051</v>
      </c>
      <c r="O31">
        <f t="shared" ca="1" si="2"/>
        <v>-9.5232604873640492E-2</v>
      </c>
      <c r="Q31" s="2">
        <f t="shared" si="3"/>
        <v>43209.543109999999</v>
      </c>
    </row>
    <row r="32" spans="1:21" ht="12" customHeight="1" x14ac:dyDescent="0.2">
      <c r="A32" s="44" t="s">
        <v>1</v>
      </c>
      <c r="B32" s="45" t="s">
        <v>2</v>
      </c>
      <c r="C32" s="44">
        <v>58231.114739999997</v>
      </c>
      <c r="D32" s="44">
        <v>1.3999999999999999E-4</v>
      </c>
      <c r="E32">
        <f t="shared" si="0"/>
        <v>42794.866229721243</v>
      </c>
      <c r="F32">
        <f t="shared" si="4"/>
        <v>42795</v>
      </c>
      <c r="G32">
        <f t="shared" si="1"/>
        <v>-0.10276800000428921</v>
      </c>
      <c r="K32">
        <f t="shared" si="5"/>
        <v>-0.10276800000428921</v>
      </c>
      <c r="O32">
        <f t="shared" ca="1" si="2"/>
        <v>-9.511263346796861E-2</v>
      </c>
      <c r="Q32" s="2">
        <f t="shared" si="3"/>
        <v>43212.614739999997</v>
      </c>
    </row>
    <row r="33" spans="1:23" ht="12" customHeight="1" x14ac:dyDescent="0.2">
      <c r="A33" s="44" t="s">
        <v>1</v>
      </c>
      <c r="B33" s="45" t="s">
        <v>3</v>
      </c>
      <c r="C33" s="44">
        <v>58236.122669999997</v>
      </c>
      <c r="D33" s="44">
        <v>2.9999999999999997E-4</v>
      </c>
      <c r="E33">
        <f t="shared" si="0"/>
        <v>42801.384914448878</v>
      </c>
      <c r="F33">
        <f t="shared" si="4"/>
        <v>42801.5</v>
      </c>
      <c r="G33">
        <f t="shared" si="1"/>
        <v>-8.8413600002240855E-2</v>
      </c>
      <c r="K33">
        <f t="shared" si="5"/>
        <v>-8.8413600002240855E-2</v>
      </c>
      <c r="O33">
        <f t="shared" ca="1" si="2"/>
        <v>-9.4917679933751664E-2</v>
      </c>
      <c r="Q33" s="2">
        <f t="shared" si="3"/>
        <v>43217.622669999997</v>
      </c>
    </row>
    <row r="34" spans="1:23" ht="12" customHeight="1" x14ac:dyDescent="0.2">
      <c r="A34" s="49" t="s">
        <v>54</v>
      </c>
      <c r="B34" s="50" t="s">
        <v>2</v>
      </c>
      <c r="C34" s="56">
        <v>58576.073009999935</v>
      </c>
      <c r="D34" s="57">
        <v>1.8000000000000001E-4</v>
      </c>
      <c r="E34">
        <f t="shared" si="0"/>
        <v>43243.888920996724</v>
      </c>
      <c r="F34">
        <f t="shared" si="4"/>
        <v>43244</v>
      </c>
      <c r="G34">
        <f t="shared" si="1"/>
        <v>-8.5335600066173356E-2</v>
      </c>
      <c r="K34">
        <f t="shared" si="5"/>
        <v>-8.5335600066173356E-2</v>
      </c>
      <c r="O34">
        <f t="shared" ca="1" si="2"/>
        <v>-8.1645843181290534E-2</v>
      </c>
      <c r="Q34" s="2">
        <f t="shared" si="3"/>
        <v>43557.573009999935</v>
      </c>
    </row>
    <row r="35" spans="1:23" ht="12" customHeight="1" x14ac:dyDescent="0.2">
      <c r="A35" s="46" t="s">
        <v>53</v>
      </c>
      <c r="B35" s="47" t="s">
        <v>3</v>
      </c>
      <c r="C35" s="48">
        <v>58924.102570000003</v>
      </c>
      <c r="D35" s="48">
        <v>9.0000000000000006E-5</v>
      </c>
      <c r="E35">
        <f t="shared" si="0"/>
        <v>43696.909425983264</v>
      </c>
      <c r="F35">
        <f t="shared" si="4"/>
        <v>43697</v>
      </c>
      <c r="G35">
        <f t="shared" si="1"/>
        <v>-6.9582799995259847E-2</v>
      </c>
      <c r="K35">
        <f t="shared" si="5"/>
        <v>-6.9582799995259847E-2</v>
      </c>
      <c r="O35">
        <f t="shared" ca="1" si="2"/>
        <v>-6.8059081488940798E-2</v>
      </c>
      <c r="Q35" s="2">
        <f t="shared" si="3"/>
        <v>43905.602570000003</v>
      </c>
    </row>
    <row r="36" spans="1:23" ht="12" customHeight="1" x14ac:dyDescent="0.2">
      <c r="A36" s="46" t="s">
        <v>53</v>
      </c>
      <c r="B36" s="47" t="s">
        <v>2</v>
      </c>
      <c r="C36" s="48">
        <v>58939.095200000003</v>
      </c>
      <c r="D36" s="48">
        <v>4.0000000000000003E-5</v>
      </c>
      <c r="E36">
        <f t="shared" si="0"/>
        <v>43716.424920051279</v>
      </c>
      <c r="F36">
        <f t="shared" si="4"/>
        <v>43716.5</v>
      </c>
      <c r="G36">
        <f t="shared" si="1"/>
        <v>-5.7679599995026365E-2</v>
      </c>
      <c r="K36">
        <f t="shared" si="5"/>
        <v>-5.7679599995026365E-2</v>
      </c>
      <c r="O36">
        <f t="shared" ca="1" si="2"/>
        <v>-6.747422088628996E-2</v>
      </c>
      <c r="Q36" s="2">
        <f t="shared" si="3"/>
        <v>43920.595200000003</v>
      </c>
    </row>
    <row r="37" spans="1:23" ht="12" customHeight="1" x14ac:dyDescent="0.2">
      <c r="A37" s="46" t="s">
        <v>53</v>
      </c>
      <c r="B37" s="47" t="s">
        <v>3</v>
      </c>
      <c r="C37" s="48">
        <v>58967.124669999997</v>
      </c>
      <c r="D37" s="48">
        <v>2.0699999999999998E-3</v>
      </c>
      <c r="E37">
        <f t="shared" si="0"/>
        <v>43752.910110142315</v>
      </c>
      <c r="F37">
        <f t="shared" si="4"/>
        <v>43753</v>
      </c>
      <c r="G37">
        <f t="shared" si="1"/>
        <v>-6.9057200002134778E-2</v>
      </c>
      <c r="K37">
        <f t="shared" si="5"/>
        <v>-6.9057200002134778E-2</v>
      </c>
      <c r="O37">
        <f t="shared" ca="1" si="2"/>
        <v>-6.6379481809533125E-2</v>
      </c>
      <c r="Q37" s="2">
        <f t="shared" si="3"/>
        <v>43948.624669999997</v>
      </c>
    </row>
    <row r="38" spans="1:23" ht="12" customHeight="1" x14ac:dyDescent="0.2">
      <c r="A38" s="46" t="s">
        <v>53</v>
      </c>
      <c r="B38" s="47" t="s">
        <v>3</v>
      </c>
      <c r="C38" s="48">
        <v>58974.040269999998</v>
      </c>
      <c r="D38" s="48">
        <v>1.8000000000000001E-4</v>
      </c>
      <c r="E38">
        <f t="shared" si="0"/>
        <v>43761.911956434582</v>
      </c>
      <c r="F38">
        <f t="shared" si="4"/>
        <v>43762</v>
      </c>
      <c r="G38">
        <f t="shared" si="1"/>
        <v>-6.7638799999258481E-2</v>
      </c>
      <c r="K38">
        <f t="shared" si="5"/>
        <v>-6.7638799999258481E-2</v>
      </c>
      <c r="O38">
        <f t="shared" ca="1" si="2"/>
        <v>-6.6109546146771336E-2</v>
      </c>
      <c r="Q38" s="2">
        <f t="shared" si="3"/>
        <v>43955.540269999998</v>
      </c>
    </row>
    <row r="39" spans="1:23" ht="12" customHeight="1" x14ac:dyDescent="0.2">
      <c r="A39" s="46" t="s">
        <v>53</v>
      </c>
      <c r="B39" s="47" t="s">
        <v>3</v>
      </c>
      <c r="C39" s="48">
        <v>59003.995199999998</v>
      </c>
      <c r="D39" s="48">
        <v>8.0000000000000007E-5</v>
      </c>
      <c r="E39">
        <f t="shared" si="0"/>
        <v>43800.903464843905</v>
      </c>
      <c r="F39">
        <f t="shared" si="4"/>
        <v>43801</v>
      </c>
      <c r="G39">
        <f t="shared" si="1"/>
        <v>-7.4162400000204798E-2</v>
      </c>
      <c r="K39">
        <f t="shared" si="5"/>
        <v>-7.4162400000204798E-2</v>
      </c>
      <c r="O39">
        <f t="shared" ca="1" si="2"/>
        <v>-6.4939824941469659E-2</v>
      </c>
      <c r="Q39" s="2">
        <f t="shared" si="3"/>
        <v>43985.495199999998</v>
      </c>
    </row>
    <row r="40" spans="1:23" ht="12" customHeight="1" x14ac:dyDescent="0.2">
      <c r="A40" s="51" t="s">
        <v>55</v>
      </c>
      <c r="B40" s="52" t="s">
        <v>2</v>
      </c>
      <c r="C40" s="58">
        <v>59703.133909999859</v>
      </c>
      <c r="D40" s="59">
        <v>4.1300000000000001E-4</v>
      </c>
      <c r="E40">
        <f t="shared" ref="E40:E41" si="6">+(C40-C$7)/C$8</f>
        <v>44710.953092409189</v>
      </c>
      <c r="F40">
        <f t="shared" ref="F40:F41" si="7">ROUND(2*E40,0)/2</f>
        <v>44711</v>
      </c>
      <c r="G40">
        <f t="shared" ref="G40:G41" si="8">+C40-(C$7+F40*C$8)</f>
        <v>-3.6036400138982572E-2</v>
      </c>
      <c r="K40">
        <f t="shared" ref="K40:K41" si="9">+G40</f>
        <v>-3.6036400138982572E-2</v>
      </c>
      <c r="O40">
        <f t="shared" ref="O40:O41" ca="1" si="10">+C$11+C$12*$F40</f>
        <v>-3.7646330151097862E-2</v>
      </c>
      <c r="Q40" s="2">
        <f t="shared" ref="Q40:Q41" si="11">+C40-15018.5</f>
        <v>44684.633909999859</v>
      </c>
      <c r="W40" s="62" t="s">
        <v>57</v>
      </c>
    </row>
    <row r="41" spans="1:23" ht="12" customHeight="1" x14ac:dyDescent="0.2">
      <c r="A41" s="53" t="s">
        <v>56</v>
      </c>
      <c r="B41" s="55" t="s">
        <v>2</v>
      </c>
      <c r="C41" s="60">
        <v>60038.102599999998</v>
      </c>
      <c r="D41" s="54">
        <v>9.0000000000000006E-5</v>
      </c>
      <c r="E41">
        <f t="shared" si="6"/>
        <v>45146.972622182788</v>
      </c>
      <c r="F41">
        <f t="shared" si="7"/>
        <v>45147</v>
      </c>
      <c r="G41">
        <f t="shared" si="8"/>
        <v>-2.1032800003013108E-2</v>
      </c>
      <c r="K41">
        <f t="shared" si="9"/>
        <v>-2.1032800003013108E-2</v>
      </c>
      <c r="O41">
        <f t="shared" ca="1" si="10"/>
        <v>-2.45694469328539E-2</v>
      </c>
      <c r="Q41" s="2">
        <f t="shared" si="11"/>
        <v>45019.602599999998</v>
      </c>
      <c r="W41" s="62" t="s">
        <v>57</v>
      </c>
    </row>
    <row r="42" spans="1:23" x14ac:dyDescent="0.2">
      <c r="C42" s="8"/>
      <c r="D42" s="8"/>
    </row>
    <row r="43" spans="1:23" x14ac:dyDescent="0.2">
      <c r="C43" s="8"/>
      <c r="D43" s="8"/>
    </row>
    <row r="44" spans="1:23" x14ac:dyDescent="0.2">
      <c r="C44" s="8"/>
      <c r="D44" s="8"/>
    </row>
    <row r="45" spans="1:23" x14ac:dyDescent="0.2">
      <c r="C45" s="8"/>
      <c r="D45" s="8"/>
    </row>
    <row r="46" spans="1:23" x14ac:dyDescent="0.2">
      <c r="C46" s="8"/>
      <c r="D46" s="8"/>
    </row>
    <row r="47" spans="1:23" x14ac:dyDescent="0.2">
      <c r="C47" s="8"/>
      <c r="D47" s="8"/>
    </row>
    <row r="48" spans="1:23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</sheetData>
  <sortState xmlns:xlrd2="http://schemas.microsoft.com/office/spreadsheetml/2017/richdata2" ref="A21:U40">
    <sortCondition ref="C21:C40"/>
  </sortState>
  <phoneticPr fontId="8" type="noConversion"/>
  <hyperlinks>
    <hyperlink ref="H63637" r:id="rId1" display="http://vsolj.cetus-net.org/bulletin.html" xr:uid="{00000000-0004-0000-0000-000000000000}"/>
    <hyperlink ref="H63630" r:id="rId2" display="https://www.aavso.org/ejaavso" xr:uid="{00000000-0004-0000-0000-000001000000}"/>
    <hyperlink ref="I63637" r:id="rId3" display="http://vsolj.cetus-net.org/bulletin.html" xr:uid="{00000000-0004-0000-0000-000002000000}"/>
    <hyperlink ref="AQ57288" r:id="rId4" display="http://cdsbib.u-strasbg.fr/cgi-bin/cdsbib?1990RMxAA..21..381G" xr:uid="{00000000-0004-0000-0000-000003000000}"/>
    <hyperlink ref="H63634" r:id="rId5" display="https://www.aavso.org/ejaavso" xr:uid="{00000000-0004-0000-0000-000004000000}"/>
    <hyperlink ref="AP4652" r:id="rId6" display="http://cdsbib.u-strasbg.fr/cgi-bin/cdsbib?1990RMxAA..21..381G" xr:uid="{00000000-0004-0000-0000-000005000000}"/>
    <hyperlink ref="AP4655" r:id="rId7" display="http://cdsbib.u-strasbg.fr/cgi-bin/cdsbib?1990RMxAA..21..381G" xr:uid="{00000000-0004-0000-0000-000006000000}"/>
    <hyperlink ref="AP4653" r:id="rId8" display="http://cdsbib.u-strasbg.fr/cgi-bin/cdsbib?1990RMxAA..21..381G" xr:uid="{00000000-0004-0000-0000-000007000000}"/>
    <hyperlink ref="AP4637" r:id="rId9" display="http://cdsbib.u-strasbg.fr/cgi-bin/cdsbib?1990RMxAA..21..381G" xr:uid="{00000000-0004-0000-0000-000008000000}"/>
    <hyperlink ref="AQ4866" r:id="rId10" display="http://cdsbib.u-strasbg.fr/cgi-bin/cdsbib?1990RMxAA..21..381G" xr:uid="{00000000-0004-0000-0000-000009000000}"/>
    <hyperlink ref="AQ4870" r:id="rId11" display="http://cdsbib.u-strasbg.fr/cgi-bin/cdsbib?1990RMxAA..21..381G" xr:uid="{00000000-0004-0000-0000-00000A000000}"/>
    <hyperlink ref="AQ64550" r:id="rId12" display="http://cdsbib.u-strasbg.fr/cgi-bin/cdsbib?1990RMxAA..21..381G" xr:uid="{00000000-0004-0000-0000-00000B000000}"/>
    <hyperlink ref="I1758" r:id="rId13" display="http://vsolj.cetus-net.org/bulletin.html" xr:uid="{00000000-0004-0000-0000-00000C000000}"/>
    <hyperlink ref="H1758" r:id="rId14" display="http://vsolj.cetus-net.org/bulletin.html" xr:uid="{00000000-0004-0000-0000-00000D000000}"/>
    <hyperlink ref="AQ65211" r:id="rId15" display="http://cdsbib.u-strasbg.fr/cgi-bin/cdsbib?1990RMxAA..21..381G" xr:uid="{00000000-0004-0000-0000-00000E000000}"/>
    <hyperlink ref="AQ65210" r:id="rId16" display="http://cdsbib.u-strasbg.fr/cgi-bin/cdsbib?1990RMxAA..21..381G" xr:uid="{00000000-0004-0000-0000-00000F000000}"/>
    <hyperlink ref="AP2928" r:id="rId17" display="http://cdsbib.u-strasbg.fr/cgi-bin/cdsbib?1990RMxAA..21..381G" xr:uid="{00000000-0004-0000-0000-000010000000}"/>
    <hyperlink ref="AP2946" r:id="rId18" display="http://cdsbib.u-strasbg.fr/cgi-bin/cdsbib?1990RMxAA..21..381G" xr:uid="{00000000-0004-0000-0000-000011000000}"/>
    <hyperlink ref="AP2947" r:id="rId19" display="http://cdsbib.u-strasbg.fr/cgi-bin/cdsbib?1990RMxAA..21..381G" xr:uid="{00000000-0004-0000-0000-000012000000}"/>
    <hyperlink ref="AP2943" r:id="rId20" display="http://cdsbib.u-strasbg.fr/cgi-bin/cdsbib?1990RMxAA..21..381G" xr:uid="{00000000-0004-0000-0000-000013000000}"/>
  </hyperlinks>
  <pageMargins left="0.75" right="0.75" top="1" bottom="1" header="0.5" footer="0.5"/>
  <pageSetup paperSize="9" orientation="portrait" horizontalDpi="0" verticalDpi="0" r:id="rId21"/>
  <headerFooter alignWithMargins="0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2024-01-16T05:42:17Z</dcterms:modified>
</cp:coreProperties>
</file>