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<sst xmlns="http://schemas.openxmlformats.org/spreadsheetml/2006/main" count="51" uniqueCount="47">
  <si>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</si>
  <si>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</si>
  <si>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</si>
  <si>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</si>
  <si>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</si>
  <si>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</si>
  <si>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</si>
  <si>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</si>
  <si>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</si>
  <si>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</si>
  <si>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</si>
  <si>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</si>
  <si>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</si>
  <si>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</si>
  <si>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</si>
  <si>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</si>
  <si>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</si>
  <si>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</si>
  <si>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</si>
  <si>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</si>
  <si>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</si>
  <si>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</si>
  <si>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</si>
  <si>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</si>
  <si>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</si>
  <si>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</si>
  <si>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</si>
  <si>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</si>
  <si>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</si>
  <si>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</si>
  <si>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</si>
  <si>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IT Nor / GSC 07864-00340</t>
  </si>
  <si>
    <t>IBVS 3127</t>
  </si>
  <si>
    <t>I</t>
  </si>
  <si>
    <t>II</t>
  </si>
  <si>
    <t>??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</si>
  <si>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</si>
  <si>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</si>
  <si>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</si>
  <si>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</si>
  <si>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</si>
  <si>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</si>
  <si>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Local time</t>
  </si>
  <si>
    <t>IBVS 5809</t>
  </si>
  <si>
    <t>Add cycle</t>
  </si>
  <si>
    <t>Old Cycle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</si>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</sst>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 Nor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A!$F$21:$F$995</c:f>
              <c:numCache/>
            </c:numRef>
          </c:xVal>
          <c:yVal>
            <c:numRef>
              <c:f>A!$H$21:$H$995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A!$I$21:$I$995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A!$J$21:$J$995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A!$K$21:$K$995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A!$L$21:$L$995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A!$M$21:$M$995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plus>
            <c:minus>
              <c:numRef>
                <c:f>A!$D$21:$D$995</c:f>
                <c:numCache>
                  <c:ptCount val="975"/>
                  <c:pt idx="0">
                    <c:v>0</c:v>
                  </c:pt>
                  <c:pt idx="1">
                    <c:v>0.0106</c:v>
                  </c:pt>
                  <c:pt idx="2">
                    <c:v>0.0049</c:v>
                  </c:pt>
                  <c:pt idx="3">
                    <c:v>0.0007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A!$F$21:$F$995</c:f>
              <c:numCache/>
            </c:numRef>
          </c:xVal>
          <c:yVal>
            <c:numRef>
              <c:f>A!$N$21:$N$995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A!$F$21:$F$995</c:f>
              <c:numCache/>
            </c:numRef>
          </c:xVal>
          <c:yVal>
            <c:numRef>
              <c:f>A!$O$21:$O$995</c:f>
              <c:numCache/>
            </c:numRef>
          </c:yVal>
          <c:smooth val="0"/>
        </c:ser>
        <c:axId val="25084477"/>
        <c:axId val="24433702"/>
      </c:scatterChart>
      <c:val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crossBetween val="midCat"/>
        <c:dispUnits/>
      </c:val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44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0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15</xdr:col>
      <xdr:colOff>295275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838575" y="9525"/>
        <a:ext cx="5895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spans="1:4" ht="12.75">
      <c r="A2" t="s">
        <v>25</v>
      </c>
      <c r="B2" t="s">
        <v>35</v>
      </c>
      <c r="C2" s="3"/>
      <c r="D2" s="3"/>
    </row>
    <row r="3" ht="13.5" thickBot="1"/>
    <row r="4" spans="1:4" ht="14.25" thickBot="1" thickTop="1">
      <c r="A4" s="5" t="s">
        <v>0</v>
      </c>
      <c r="C4" s="8">
        <v>38236.315</v>
      </c>
      <c r="D4" s="9">
        <v>0.63579</v>
      </c>
    </row>
    <row r="6" ht="12.75">
      <c r="A6" s="5" t="s">
        <v>1</v>
      </c>
    </row>
    <row r="7" spans="1:3" ht="12.75">
      <c r="A7" t="s">
        <v>2</v>
      </c>
      <c r="C7">
        <f>+C4</f>
        <v>38236.315</v>
      </c>
    </row>
    <row r="8" spans="1:3" ht="12.75">
      <c r="A8" t="s">
        <v>3</v>
      </c>
      <c r="C8">
        <f>+D4</f>
        <v>0.63579</v>
      </c>
    </row>
    <row r="9" spans="1:5" ht="12.75">
      <c r="A9" s="14" t="s">
        <v>36</v>
      </c>
      <c r="B9" s="15"/>
      <c r="C9" s="16">
        <v>-9.5</v>
      </c>
      <c r="D9" s="15" t="s">
        <v>37</v>
      </c>
      <c r="E9" s="15"/>
    </row>
    <row r="10" spans="1:5" ht="13.5" thickBot="1">
      <c r="A10" s="15"/>
      <c r="B10" s="15"/>
      <c r="C10" s="4" t="s">
        <v>21</v>
      </c>
      <c r="D10" s="4" t="s">
        <v>22</v>
      </c>
      <c r="E10" s="15"/>
    </row>
    <row r="11" spans="1:7" ht="12.75">
      <c r="A11" s="15" t="s">
        <v>16</v>
      </c>
      <c r="B11" s="15"/>
      <c r="C11" s="32">
        <f ca="1">INTERCEPT(INDIRECT($G$11):G992,INDIRECT($F$11):F992)</f>
        <v>0.14434431543853235</v>
      </c>
      <c r="D11" s="3"/>
      <c r="E11" s="15"/>
      <c r="F11" s="33" t="str">
        <f>"F"&amp;E19</f>
        <v>F21</v>
      </c>
      <c r="G11" s="31" t="str">
        <f>"G"&amp;E19</f>
        <v>G21</v>
      </c>
    </row>
    <row r="12" spans="1:5" ht="12.75">
      <c r="A12" s="15" t="s">
        <v>17</v>
      </c>
      <c r="B12" s="15"/>
      <c r="C12" s="32">
        <f ca="1">SLOPE(INDIRECT($G$11):G992,INDIRECT($F$11):F992)</f>
        <v>-3.936398872952975E-06</v>
      </c>
      <c r="D12" s="3"/>
      <c r="E12" s="15"/>
    </row>
    <row r="13" spans="1:5" ht="12.75">
      <c r="A13" s="15" t="s">
        <v>20</v>
      </c>
      <c r="B13" s="15"/>
      <c r="C13" s="3" t="s">
        <v>14</v>
      </c>
      <c r="D13" s="19" t="s">
        <v>44</v>
      </c>
      <c r="E13" s="16">
        <v>1</v>
      </c>
    </row>
    <row r="14" spans="1:5" ht="12.75">
      <c r="A14" s="15"/>
      <c r="B14" s="15"/>
      <c r="C14" s="15"/>
      <c r="D14" s="19" t="s">
        <v>38</v>
      </c>
      <c r="E14" s="20">
        <f ca="1">NOW()+15018.5+$C$9/24</f>
        <v>59904.704825810186</v>
      </c>
    </row>
    <row r="15" spans="1:5" ht="12.75">
      <c r="A15" s="17" t="s">
        <v>18</v>
      </c>
      <c r="B15" s="15"/>
      <c r="C15" s="18">
        <f>(C7+C11)+(C8+C12)*INT(MAX(F21:F3533))</f>
        <v>53430.47469225518</v>
      </c>
      <c r="D15" s="19" t="s">
        <v>45</v>
      </c>
      <c r="E15" s="20">
        <f>ROUND(2*(E14-$C$7)/$C$8,0)/2+E13</f>
        <v>34082</v>
      </c>
    </row>
    <row r="16" spans="1:5" ht="12.75">
      <c r="A16" s="21" t="s">
        <v>4</v>
      </c>
      <c r="B16" s="15"/>
      <c r="C16" s="22">
        <f>+C8+C12</f>
        <v>0.635786063601127</v>
      </c>
      <c r="D16" s="19" t="s">
        <v>39</v>
      </c>
      <c r="E16" s="31">
        <f>ROUND(2*(E14-$C$15)/$C$16,0)/2+E13</f>
        <v>10184</v>
      </c>
    </row>
    <row r="17" spans="1:5" ht="13.5" thickBot="1">
      <c r="A17" s="19" t="s">
        <v>40</v>
      </c>
      <c r="B17" s="15"/>
      <c r="C17" s="15">
        <f>COUNT(C21:C2191)</f>
        <v>5</v>
      </c>
      <c r="D17" s="19" t="s">
        <v>41</v>
      </c>
      <c r="E17" s="23">
        <f>+$C$15+$C$16*E16-15018.5-$C$9/24</f>
        <v>44887.21579730239</v>
      </c>
    </row>
    <row r="18" spans="1:5" ht="12.75">
      <c r="A18" s="21" t="s">
        <v>5</v>
      </c>
      <c r="B18" s="15"/>
      <c r="C18" s="24">
        <f>+C15</f>
        <v>53430.47469225518</v>
      </c>
      <c r="D18" s="25">
        <f>+C16</f>
        <v>0.635786063601127</v>
      </c>
      <c r="E18" s="26" t="s">
        <v>42</v>
      </c>
    </row>
    <row r="19" spans="1:5" ht="13.5" thickTop="1">
      <c r="A19" s="34" t="s">
        <v>46</v>
      </c>
      <c r="E19" s="35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3">
        <f>+C4</f>
        <v>38236.315</v>
      </c>
      <c r="D21" s="13" t="s">
        <v>14</v>
      </c>
      <c r="E21">
        <f>+(C21-C$7)/C$8</f>
        <v>0</v>
      </c>
      <c r="F21">
        <f>ROUND(2*E21,0)/2</f>
        <v>0</v>
      </c>
      <c r="H21" s="31">
        <v>0</v>
      </c>
      <c r="O21">
        <f>+C$11+C$12*$F21</f>
        <v>0.14434431543853235</v>
      </c>
      <c r="Q21" s="2">
        <f>+C21-15018.5</f>
        <v>23217.815000000002</v>
      </c>
    </row>
    <row r="22" spans="1:17" ht="12.75">
      <c r="A22" s="10" t="s">
        <v>32</v>
      </c>
      <c r="B22" s="11" t="s">
        <v>33</v>
      </c>
      <c r="C22" s="12">
        <v>46623.737</v>
      </c>
      <c r="D22" s="12">
        <v>0.0106</v>
      </c>
      <c r="E22">
        <f>+(C22-C$7)/C$8</f>
        <v>13192.126331021247</v>
      </c>
      <c r="F22">
        <f>ROUND(2*E22,0)/2</f>
        <v>13192</v>
      </c>
      <c r="G22">
        <f>+C22-(C$7+F22*C$8)</f>
        <v>0.08032000000093831</v>
      </c>
      <c r="I22">
        <f>+G22</f>
        <v>0.08032000000093831</v>
      </c>
      <c r="O22">
        <f>+C$11+C$12*$F22</f>
        <v>0.09241534150653671</v>
      </c>
      <c r="Q22" s="2">
        <f>+C22-15018.5</f>
        <v>31605.237</v>
      </c>
    </row>
    <row r="23" spans="1:17" ht="12.75">
      <c r="A23" s="10" t="s">
        <v>32</v>
      </c>
      <c r="B23" s="11" t="s">
        <v>34</v>
      </c>
      <c r="C23" s="12">
        <v>46624.7151</v>
      </c>
      <c r="D23" s="12">
        <v>0.0049</v>
      </c>
      <c r="E23">
        <f>+(C23-C$7)/C$8</f>
        <v>13193.664732065617</v>
      </c>
      <c r="F23">
        <f>ROUND(2*E23,0)/2</f>
        <v>13193.5</v>
      </c>
      <c r="G23">
        <f>+C23-(C$7+F23*C$8)</f>
        <v>0.10473500000080094</v>
      </c>
      <c r="I23">
        <f>+G23</f>
        <v>0.10473500000080094</v>
      </c>
      <c r="O23">
        <f>+C$11+C$12*$F23</f>
        <v>0.09240943690822728</v>
      </c>
      <c r="Q23" s="2">
        <f>+C23-15018.5</f>
        <v>31606.2151</v>
      </c>
    </row>
    <row r="24" spans="1:17" ht="12.75">
      <c r="A24" s="27" t="s">
        <v>43</v>
      </c>
      <c r="B24" s="28"/>
      <c r="C24" s="29">
        <v>53227.3334</v>
      </c>
      <c r="D24" s="30">
        <v>0.0007</v>
      </c>
      <c r="E24">
        <f>+(C24-C$7)/C$8</f>
        <v>23578.569024363394</v>
      </c>
      <c r="F24">
        <f>ROUND(2*E24,0)/2</f>
        <v>23578.5</v>
      </c>
      <c r="G24">
        <f>+C24-(C$7+F24*C$8)</f>
        <v>0.0438849999991362</v>
      </c>
      <c r="I24">
        <f>+G24</f>
        <v>0.0438849999991362</v>
      </c>
      <c r="O24">
        <f>+C$11+C$12*$F24</f>
        <v>0.05152993461261063</v>
      </c>
      <c r="Q24" s="2">
        <f>+C24-15018.5</f>
        <v>38208.8334</v>
      </c>
    </row>
    <row r="25" spans="1:17" ht="12.75">
      <c r="A25" s="27" t="s">
        <v>43</v>
      </c>
      <c r="B25" s="28"/>
      <c r="C25" s="29">
        <v>53430.8</v>
      </c>
      <c r="D25" s="30">
        <v>0.001</v>
      </c>
      <c r="E25">
        <f>+(C25-C$7)/C$8</f>
        <v>23898.590729643438</v>
      </c>
      <c r="F25">
        <f>ROUND(2*E25,0)/2</f>
        <v>23898.5</v>
      </c>
      <c r="G25">
        <f>+C25-(C$7+F25*C$8)</f>
        <v>0.05768499999976484</v>
      </c>
      <c r="I25">
        <f>+G25</f>
        <v>0.05768499999976484</v>
      </c>
      <c r="O25">
        <f>+C$11+C$12*$F25</f>
        <v>0.050270286973265674</v>
      </c>
      <c r="Q25" s="2">
        <f>+C25-15018.5</f>
        <v>38412.3</v>
      </c>
    </row>
    <row r="26" spans="3:17" ht="12.75">
      <c r="C26" s="13"/>
      <c r="D26" s="13"/>
      <c r="Q26" s="2"/>
    </row>
    <row r="27" spans="3:17" ht="12.75">
      <c r="C27" s="13"/>
      <c r="D27" s="13"/>
      <c r="Q27" s="2"/>
    </row>
    <row r="28" spans="3:17" ht="12.75">
      <c r="C28" s="13"/>
      <c r="D28" s="13"/>
      <c r="Q28" s="2"/>
    </row>
    <row r="29" spans="4:17" ht="12.75">
      <c r="D29" s="3"/>
      <c r="Q29" s="2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2022-11-21T03:54:57Z</dcterms:modified>
  <cp:category/>
  <cp:version/>
  <cp:contentType/>
  <cp:contentStatus/>
</cp:coreProperties>
</file>