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<sst xmlns="http://schemas.openxmlformats.org/spreadsheetml/2006/main" count="51" uniqueCount="48">
  <si>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</si>
  <si>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</si>
  <si>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</si>
  <si>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</si>
  <si>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</si>
  <si>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</si>
  <si>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</si>
  <si>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</si>
  <si>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</si>
  <si>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</si>
  <si>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</si>
  <si>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</si>
  <si>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</si>
  <si>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</si>
  <si>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</si>
  <si>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</si>
  <si>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</si>
  <si>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</si>
  <si>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</si>
  <si>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</si>
  <si>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</si>
  <si>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</si>
  <si>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</si>
  <si>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</si>
  <si>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</si>
  <si>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</si>
  <si>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</si>
  <si>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</si>
  <si>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</si>
  <si>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</si>
  <si>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</si>
  <si>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</si>
  <si>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</si>
  <si>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</si>
  <si>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</si>
  <si>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</si>
  <si>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Kreimer</t>
  </si>
  <si>
    <t>IBVS 5543</t>
  </si>
  <si>
    <t>J.M. Kreiner, 2004, Acta Astronomica, vol. 54, pp 207-210.</t>
  </si>
  <si>
    <t>(HJDo only)</t>
  </si>
  <si>
    <t>GCVS</t>
  </si>
  <si>
    <t>V0415 Oph / GSC 0430-3104</t>
  </si>
  <si>
    <t>Add cycle</t>
  </si>
  <si>
    <t>Old Cycle</t>
  </si>
  <si>
    <t>OEJV 116</t>
  </si>
  <si>
    <t>I</t>
  </si>
  <si>
    <t>OEJV</t>
  </si>
  <si>
    <t>EA: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</si>
</sst>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4" fillId="0" borderId="11" xfId="0" applyFont="1" applyBorder="1" applyAlignment="1">
      <alignment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72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V415 Oph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625"/>
          <c:w val="0.91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Kreimer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8960567"/>
        <c:axId val="59318512"/>
      </c:scatterChart>
      <c:valAx>
        <c:axId val="2896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crossBetween val="midCat"/>
        <c:dispUnits/>
      </c:valAx>
      <c:valAx>
        <c:axId val="5931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"/>
          <c:w val="0.727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23</v>
      </c>
      <c r="B2" s="37" t="s">
        <v>47</v>
      </c>
      <c r="C2" s="3"/>
      <c r="D2" s="3"/>
    </row>
    <row r="3" ht="13.5" thickBot="1"/>
    <row r="4" spans="1:4" ht="14.25" thickBot="1" thickTop="1">
      <c r="A4" s="5" t="s">
        <v>0</v>
      </c>
      <c r="C4" s="8">
        <v>34890.415</v>
      </c>
      <c r="D4" s="9">
        <v>2.537151</v>
      </c>
    </row>
    <row r="5" spans="1:4" ht="12.75">
      <c r="A5" s="30" t="s">
        <v>39</v>
      </c>
      <c r="D5" s="29" t="s">
        <v>38</v>
      </c>
    </row>
    <row r="6" ht="12.75">
      <c r="A6" s="5" t="s">
        <v>1</v>
      </c>
    </row>
    <row r="7" spans="1:3" ht="12.75">
      <c r="A7" t="s">
        <v>2</v>
      </c>
      <c r="C7">
        <f>+C4</f>
        <v>34890.415</v>
      </c>
    </row>
    <row r="8" spans="1:3" ht="12.75">
      <c r="A8" t="s">
        <v>3</v>
      </c>
      <c r="C8">
        <f>+D4</f>
        <v>2.537151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-0.16226569628710394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1.896203513635228E-05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42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59904.71346226852</v>
      </c>
    </row>
    <row r="15" spans="1:5" ht="12.75">
      <c r="A15" s="14" t="s">
        <v>17</v>
      </c>
      <c r="B15" s="12"/>
      <c r="C15" s="15">
        <f>(C7+C11)+(C8+C12)*INT(MAX(F21:F3533))</f>
        <v>55007.47336328031</v>
      </c>
      <c r="D15" s="16" t="s">
        <v>43</v>
      </c>
      <c r="E15" s="17">
        <f>ROUND(2*(E14-$C$7)/$C$8,0)/2+E13</f>
        <v>9860</v>
      </c>
    </row>
    <row r="16" spans="1:5" ht="12.75">
      <c r="A16" s="18" t="s">
        <v>4</v>
      </c>
      <c r="B16" s="12"/>
      <c r="C16" s="19">
        <f>+C8+C12</f>
        <v>2.5371699620351365</v>
      </c>
      <c r="D16" s="16" t="s">
        <v>32</v>
      </c>
      <c r="E16" s="26">
        <f>ROUND(2*(E14-$C$15)/$C$16,0)/2+E13</f>
        <v>1931</v>
      </c>
    </row>
    <row r="17" spans="1:5" ht="13.5" thickBot="1">
      <c r="A17" s="16" t="s">
        <v>28</v>
      </c>
      <c r="B17" s="12"/>
      <c r="C17" s="12">
        <f>COUNT(C21:C2191)</f>
        <v>4</v>
      </c>
      <c r="D17" s="16" t="s">
        <v>33</v>
      </c>
      <c r="E17" s="20">
        <f>+$C$15+$C$16*E16-15018.5-$C$9/24</f>
        <v>44888.6443933035</v>
      </c>
    </row>
    <row r="18" spans="1:5" ht="14.25" thickBot="1" thickTop="1">
      <c r="A18" s="18" t="s">
        <v>5</v>
      </c>
      <c r="B18" s="12"/>
      <c r="C18" s="21">
        <f>+C15</f>
        <v>55007.47336328031</v>
      </c>
      <c r="D18" s="22">
        <f>+C16</f>
        <v>2.5371699620351365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36</v>
      </c>
      <c r="J20" s="7" t="s">
        <v>27</v>
      </c>
      <c r="K20" s="7" t="s">
        <v>46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ht="12.75">
      <c r="A21" t="s">
        <v>40</v>
      </c>
      <c r="C21" s="10">
        <v>34890.415</v>
      </c>
      <c r="D21" s="10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-0.16226569628710394</v>
      </c>
      <c r="Q21" s="2">
        <f>+C21-15018.5</f>
        <v>19871.915</v>
      </c>
    </row>
    <row r="22" spans="1:17" ht="12.75">
      <c r="A22" t="s">
        <v>36</v>
      </c>
      <c r="C22" s="10">
        <v>52500.747</v>
      </c>
      <c r="D22" s="10" t="s">
        <v>13</v>
      </c>
      <c r="E22">
        <f>+(C22-C$7)/C$8</f>
        <v>6940.986957417987</v>
      </c>
      <c r="F22">
        <f>ROUND(2*E22,0)/2</f>
        <v>6941</v>
      </c>
      <c r="G22">
        <f>+C22-(C$7+F22*C$8)</f>
        <v>-0.03309099999751197</v>
      </c>
      <c r="I22">
        <f>+G22</f>
        <v>-0.03309099999751197</v>
      </c>
      <c r="O22">
        <f>+C$11+C$12*$F22</f>
        <v>-0.030650210405682776</v>
      </c>
      <c r="Q22" s="2">
        <f>+C22-15018.5</f>
        <v>37482.247</v>
      </c>
    </row>
    <row r="23" spans="1:18" ht="12.75">
      <c r="A23" s="32" t="s">
        <v>37</v>
      </c>
      <c r="B23" s="31"/>
      <c r="C23" s="32">
        <v>52825.51</v>
      </c>
      <c r="D23" s="33">
        <v>0.008</v>
      </c>
      <c r="E23">
        <f>+(C23-C$7)/C$8</f>
        <v>7068.989981282155</v>
      </c>
      <c r="F23">
        <f>ROUND(2*E23,0)/2</f>
        <v>7069</v>
      </c>
      <c r="G23">
        <f>+C23-(C$7+F23*C$8)</f>
        <v>-0.02541900000505848</v>
      </c>
      <c r="J23">
        <f>+G23</f>
        <v>-0.02541900000505848</v>
      </c>
      <c r="O23">
        <f>+C$11+C$12*$F23</f>
        <v>-0.028223069908229675</v>
      </c>
      <c r="Q23" s="2">
        <f>+C23-15018.5</f>
        <v>37807.01</v>
      </c>
      <c r="R23">
        <f>IF(ABS(C23-C22)&lt;0.00001,1,"")</f>
      </c>
    </row>
    <row r="24" spans="1:17" ht="12.75">
      <c r="A24" s="34" t="s">
        <v>44</v>
      </c>
      <c r="B24" s="35" t="s">
        <v>45</v>
      </c>
      <c r="C24" s="36">
        <v>55007.473</v>
      </c>
      <c r="D24" s="36">
        <v>0.003</v>
      </c>
      <c r="E24">
        <f>+(C24-C$7)/C$8</f>
        <v>7928.995160319585</v>
      </c>
      <c r="F24">
        <f>ROUND(2*E24,0)/2</f>
        <v>7929</v>
      </c>
      <c r="G24">
        <f>+C24-(C$7+F24*C$8)</f>
        <v>-0.012279000002308749</v>
      </c>
      <c r="K24">
        <f>+G24</f>
        <v>-0.012279000002308749</v>
      </c>
      <c r="O24">
        <f>+C$11+C$12*$F24</f>
        <v>-0.01191571969096672</v>
      </c>
      <c r="Q24" s="2">
        <f>+C24-15018.5</f>
        <v>39988.973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2022-11-21T04:07:23Z</dcterms:modified>
  <cp:category/>
  <cp:version/>
  <cp:contentType/>
  <cp:contentStatus/>
</cp:coreProperties>
</file>