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<sst xmlns="http://schemas.openxmlformats.org/spreadsheetml/2006/main" count="51" uniqueCount="48">
  <si>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</si>
  <si>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</si>
  <si>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</si>
  <si>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</si>
  <si>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</si>
  <si>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</si>
  <si>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</si>
  <si>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</si>
  <si>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</si>
  <si>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</si>
  <si>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</si>
  <si>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</si>
  <si>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</si>
  <si>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</si>
  <si>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</si>
  <si>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</si>
  <si>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</si>
  <si>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</si>
  <si>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</si>
  <si>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</si>
  <si>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</si>
  <si>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</si>
  <si>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</si>
  <si>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</si>
  <si>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</si>
  <si>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</si>
  <si>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</si>
  <si>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Paschke A</t>
  </si>
  <si>
    <t>BBSAG Bull.105</t>
  </si>
  <si>
    <t>B</t>
  </si>
  <si>
    <t>BBSAG Bull.111</t>
  </si>
  <si>
    <t># of data points:</t>
  </si>
  <si>
    <t>EA/SD</t>
  </si>
  <si>
    <t>V572 Oph / GSC 00434-05156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</si>
  <si>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</si>
  <si>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</si>
  <si>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</si>
  <si>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</si>
  <si>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</si>
  <si>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</si>
  <si>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</si>
  <si>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</si>
  <si>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pg</t>
  </si>
  <si>
    <t>vis</t>
  </si>
  <si>
    <t>PE</t>
  </si>
  <si>
    <t>CCD</t>
  </si>
  <si>
    <t>I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</si>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</sst>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23" borderId="5" applyNumberFormat="0" applyFont="0" applyAlignment="0" applyProtection="0"/>
    <xf numFmtId="0" fontId="24" fillId="20" borderId="6" applyNumberFormat="0" applyAlignment="0" applyProtection="0"/>
    <xf numFmtId="1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 vertical="top"/>
    </xf>
    <xf numFmtId="22" fontId="9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7" fillId="0" borderId="0" xfId="59" applyFont="1">
      <alignment/>
      <protection/>
    </xf>
    <xf numFmtId="0" fontId="27" fillId="0" borderId="0" xfId="59" applyFont="1" applyAlignment="1">
      <alignment horizontal="center"/>
      <protection/>
    </xf>
    <xf numFmtId="0" fontId="27" fillId="0" borderId="0" xfId="59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V572 Oph 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65"/>
          <c:w val="0.9107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61636006"/>
        <c:axId val="17853143"/>
      </c:scatterChart>
      <c:valAx>
        <c:axId val="6163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143"/>
        <c:crosses val="autoZero"/>
        <c:crossBetween val="midCat"/>
        <c:dispUnits/>
      </c:valAx>
      <c:valAx>
        <c:axId val="1785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60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92975"/>
          <c:w val="0.645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0</xdr:row>
      <xdr:rowOff>0</xdr:rowOff>
    </xdr:from>
    <xdr:to>
      <xdr:col>17</xdr:col>
      <xdr:colOff>9525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362450" y="0"/>
        <a:ext cx="62674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2" ht="12.75">
      <c r="A2" t="s">
        <v>23</v>
      </c>
      <c r="B2" s="16" t="s">
        <v>32</v>
      </c>
    </row>
    <row r="4" spans="1:4" ht="12.75">
      <c r="A4" s="8" t="s">
        <v>0</v>
      </c>
      <c r="C4" s="3">
        <v>25502.34</v>
      </c>
      <c r="D4" s="4">
        <v>2.43056</v>
      </c>
    </row>
    <row r="5" spans="1:5" ht="12.75">
      <c r="A5" s="17" t="s">
        <v>34</v>
      </c>
      <c r="B5" s="18"/>
      <c r="C5" s="19">
        <v>-9.5</v>
      </c>
      <c r="D5" s="18" t="s">
        <v>35</v>
      </c>
      <c r="E5" s="18"/>
    </row>
    <row r="6" ht="12.75">
      <c r="A6" s="8" t="s">
        <v>1</v>
      </c>
    </row>
    <row r="7" spans="1:3" ht="12.75">
      <c r="A7" t="s">
        <v>2</v>
      </c>
      <c r="C7">
        <f>+C4</f>
        <v>25502.34</v>
      </c>
    </row>
    <row r="8" spans="1:3" ht="12.75">
      <c r="A8" t="s">
        <v>3</v>
      </c>
      <c r="C8">
        <f>+D4</f>
        <v>2.43056</v>
      </c>
    </row>
    <row r="9" spans="1:4" ht="12.75">
      <c r="A9" s="20" t="s">
        <v>36</v>
      </c>
      <c r="B9" s="21">
        <v>22</v>
      </c>
      <c r="C9" s="22" t="str">
        <f>"F"&amp;B9</f>
        <v>F22</v>
      </c>
      <c r="D9" s="23" t="str">
        <f>"G"&amp;B9</f>
        <v>G22</v>
      </c>
    </row>
    <row r="10" spans="3:4" ht="13.5" thickBot="1">
      <c r="C10" s="7" t="s">
        <v>18</v>
      </c>
      <c r="D10" s="7" t="s">
        <v>19</v>
      </c>
    </row>
    <row r="11" spans="1:4" ht="12.75">
      <c r="A11" t="s">
        <v>14</v>
      </c>
      <c r="C11" s="24">
        <f ca="1">INTERCEPT(INDIRECT($D$9):G992,INDIRECT($C$9):F992)</f>
        <v>2.978147083816914</v>
      </c>
      <c r="D11" s="6"/>
    </row>
    <row r="12" spans="1:4" ht="12.75">
      <c r="A12" t="s">
        <v>15</v>
      </c>
      <c r="C12" s="24">
        <f ca="1">SLOPE(INDIRECT($D$9):G992,INDIRECT($C$9):F992)</f>
        <v>-0.00025832098139797995</v>
      </c>
      <c r="D12" s="6"/>
    </row>
    <row r="13" spans="1:4" ht="12.75">
      <c r="A13" t="s">
        <v>17</v>
      </c>
      <c r="C13" s="6" t="s">
        <v>12</v>
      </c>
      <c r="D13" s="6"/>
    </row>
    <row r="14" ht="12.75">
      <c r="A14" t="s">
        <v>22</v>
      </c>
    </row>
    <row r="15" spans="1:6" ht="12.75">
      <c r="A15" s="5" t="s">
        <v>16</v>
      </c>
      <c r="C15" s="11">
        <f>(C7+C11)+(C8+C12)*INT(MAX(F21:F3533))</f>
        <v>57179.43992973326</v>
      </c>
      <c r="E15" s="25" t="s">
        <v>37</v>
      </c>
      <c r="F15" s="26">
        <v>1</v>
      </c>
    </row>
    <row r="16" spans="1:6" ht="12.75">
      <c r="A16" s="8" t="s">
        <v>4</v>
      </c>
      <c r="C16" s="12">
        <f>+C8+C12</f>
        <v>2.430301679018602</v>
      </c>
      <c r="E16" s="25" t="s">
        <v>38</v>
      </c>
      <c r="F16" s="27">
        <f ca="1">NOW()+15018.5+$C$5/24</f>
        <v>59904.72398287037</v>
      </c>
    </row>
    <row r="17" spans="1:6" ht="13.5" thickBot="1">
      <c r="A17" s="13" t="s">
        <v>31</v>
      </c>
      <c r="C17">
        <f>COUNT(C21:C2191)</f>
        <v>4</v>
      </c>
      <c r="E17" s="25" t="s">
        <v>39</v>
      </c>
      <c r="F17" s="27">
        <f>ROUND(2*(F16-$C$7)/$C$8,0)/2+F15</f>
        <v>14155</v>
      </c>
    </row>
    <row r="18" spans="1:6" ht="14.25" thickBot="1" thickTop="1">
      <c r="A18" s="8" t="s">
        <v>5</v>
      </c>
      <c r="C18" s="3">
        <f>+C15</f>
        <v>57179.43992973326</v>
      </c>
      <c r="D18" s="4">
        <f>+C16</f>
        <v>2.430301679018602</v>
      </c>
      <c r="E18" s="25" t="s">
        <v>40</v>
      </c>
      <c r="F18" s="11">
        <f>ROUND(2*(F16-$C$15)/$C$16,0)/2+F15</f>
        <v>1122.5</v>
      </c>
    </row>
    <row r="19" spans="5:6" ht="13.5" thickTop="1">
      <c r="E19" s="28" t="s">
        <v>41</v>
      </c>
      <c r="F19" s="29">
        <f>+$C$15+$C$16*F18-15018.5-$C$5/24</f>
        <v>44889.34939776497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11</v>
      </c>
      <c r="E20" s="31"/>
      <c r="F20" s="31"/>
      <c r="G20" s="7" t="s">
        <v>9</v>
      </c>
      <c r="H20" s="10" t="s">
        <v>42</v>
      </c>
      <c r="I20" s="10" t="s">
        <v>43</v>
      </c>
      <c r="J20" s="10" t="s">
        <v>44</v>
      </c>
      <c r="K20" s="10" t="s">
        <v>45</v>
      </c>
      <c r="L20" s="10" t="s">
        <v>24</v>
      </c>
      <c r="M20" s="10" t="s">
        <v>25</v>
      </c>
      <c r="N20" s="10" t="s">
        <v>26</v>
      </c>
      <c r="O20" s="10" t="s">
        <v>21</v>
      </c>
      <c r="P20" s="9" t="s">
        <v>20</v>
      </c>
      <c r="Q20" s="7" t="s">
        <v>13</v>
      </c>
    </row>
    <row r="21" spans="1:17" ht="12.75">
      <c r="A21" t="s">
        <v>10</v>
      </c>
      <c r="C21" s="14">
        <v>25502.34</v>
      </c>
      <c r="D21" s="14" t="s">
        <v>12</v>
      </c>
      <c r="E21" s="30">
        <f>+(C21-C$7)/C$8</f>
        <v>0</v>
      </c>
      <c r="F21" s="30">
        <f>ROUND(2*E21,0)/2</f>
        <v>0</v>
      </c>
      <c r="G21">
        <f>+C21-(C$7+F21*C$8)</f>
        <v>0</v>
      </c>
      <c r="H21">
        <f>+G21</f>
        <v>0</v>
      </c>
      <c r="O21">
        <f>+C$11+C$12*$F21</f>
        <v>2.978147083816914</v>
      </c>
      <c r="Q21" s="2">
        <f>+C21-15018.5</f>
        <v>10483.84</v>
      </c>
    </row>
    <row r="22" spans="1:31" ht="12.75">
      <c r="A22" t="s">
        <v>28</v>
      </c>
      <c r="C22" s="15">
        <v>49176.42</v>
      </c>
      <c r="D22" s="14">
        <v>0.01</v>
      </c>
      <c r="E22" s="30">
        <f>+(C22-C$7)/C$8</f>
        <v>9740.17510367981</v>
      </c>
      <c r="F22" s="30">
        <f>ROUND(2*E22,0)/2</f>
        <v>9740</v>
      </c>
      <c r="G22">
        <f>+C22-(C$7+F22*C$8)</f>
        <v>0.425600000002305</v>
      </c>
      <c r="I22">
        <f>+G22</f>
        <v>0.425600000002305</v>
      </c>
      <c r="O22">
        <f>+C$11+C$12*$F22</f>
        <v>0.4621007250005893</v>
      </c>
      <c r="Q22" s="2">
        <f>+C22-15018.5</f>
        <v>34157.92</v>
      </c>
      <c r="AA22">
        <v>31</v>
      </c>
      <c r="AC22" t="s">
        <v>27</v>
      </c>
      <c r="AE22" t="s">
        <v>29</v>
      </c>
    </row>
    <row r="23" spans="1:31" ht="12.75">
      <c r="A23" t="s">
        <v>30</v>
      </c>
      <c r="C23" s="15">
        <v>49927.46</v>
      </c>
      <c r="D23" s="14"/>
      <c r="E23">
        <f>+(C23-C$7)/C$8</f>
        <v>10049.17385293924</v>
      </c>
      <c r="F23">
        <f>ROUND(2*E23,0)/2</f>
        <v>10049</v>
      </c>
      <c r="G23">
        <f>+C23-(C$7+F23*C$8)</f>
        <v>0.42255999999906635</v>
      </c>
      <c r="I23">
        <f>+G23</f>
        <v>0.42255999999906635</v>
      </c>
      <c r="O23">
        <f>+C$11+C$12*$F23</f>
        <v>0.38227954174861356</v>
      </c>
      <c r="Q23" s="2">
        <f>+C23-15018.5</f>
        <v>34908.96</v>
      </c>
      <c r="AA23">
        <v>0</v>
      </c>
      <c r="AC23" t="s">
        <v>27</v>
      </c>
      <c r="AE23" t="s">
        <v>29</v>
      </c>
    </row>
    <row r="24" spans="1:17" ht="12.75">
      <c r="A24" s="32" t="s">
        <v>47</v>
      </c>
      <c r="B24" s="33" t="s">
        <v>46</v>
      </c>
      <c r="C24" s="34">
        <v>57179.43615</v>
      </c>
      <c r="D24" s="34">
        <v>0.0001</v>
      </c>
      <c r="E24">
        <f>+(C24-C$7)/C$8</f>
        <v>13032.838584523732</v>
      </c>
      <c r="F24">
        <f>ROUND(2*E24,0)/2</f>
        <v>13033</v>
      </c>
      <c r="G24">
        <f>+C24-(C$7+F24*C$8)</f>
        <v>-0.39232999999512685</v>
      </c>
      <c r="K24">
        <f>+G24</f>
        <v>-0.39232999999512685</v>
      </c>
      <c r="O24">
        <f>+C$11+C$12*$F24</f>
        <v>-0.38855026674295834</v>
      </c>
      <c r="Q24" s="2">
        <f>+C24-15018.5</f>
        <v>42160.93615</v>
      </c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4" ht="12.75">
      <c r="C27" s="14"/>
      <c r="D27" s="14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2022-11-21T04:22:32Z</dcterms:modified>
  <cp:category/>
  <cp:version/>
  <cp:contentType/>
  <cp:contentStatus/>
</cp:coreProperties>
</file>