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<sst xmlns="http://schemas.openxmlformats.org/spreadsheetml/2006/main" count="361" uniqueCount="204">
  <si>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</si>
  <si>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</si>
  <si>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</si>
  <si>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</si>
  <si>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</si>
  <si>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</si>
  <si>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</si>
  <si>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</si>
  <si>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</si>
  <si>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</si>
  <si>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</si>
  <si>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</si>
  <si>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</si>
  <si>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</si>
  <si>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</si>
  <si>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</si>
  <si>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</si>
  <si>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</si>
  <si>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</si>
  <si>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</si>
  <si>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</si>
  <si>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</si>
  <si>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</si>
  <si>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</si>
  <si>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</si>
  <si>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</si>
  <si>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</si>
  <si>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</si>
  <si>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</si>
  <si>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</si>
  <si>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Bull.27</t>
  </si>
  <si>
    <t>B</t>
  </si>
  <si>
    <t>BBSAG Bull.28</t>
  </si>
  <si>
    <t>BBSAG Bull.33</t>
  </si>
  <si>
    <t>BBSAG Bull.34</t>
  </si>
  <si>
    <t>BBSAG Bull.37</t>
  </si>
  <si>
    <t>BBSAG Bull.43</t>
  </si>
  <si>
    <t>BBSAG Bull.44</t>
  </si>
  <si>
    <t>BBSAG Bull.48</t>
  </si>
  <si>
    <t>BBSAG Bull.50</t>
  </si>
  <si>
    <t>BBSAG Bull.52</t>
  </si>
  <si>
    <t>BBSAG Bull.53</t>
  </si>
  <si>
    <t>BBSAG Bull.54</t>
  </si>
  <si>
    <t>Elias D</t>
  </si>
  <si>
    <t>BBSAG Bull.56</t>
  </si>
  <si>
    <t>Mourikis D</t>
  </si>
  <si>
    <t>BBSAG Bull.61</t>
  </si>
  <si>
    <t>BBSAG Bull.62</t>
  </si>
  <si>
    <t>BBSAG Bull.69</t>
  </si>
  <si>
    <t>BBSAG Bull.78</t>
  </si>
  <si>
    <t>BBSAG Bull.83</t>
  </si>
  <si>
    <t>Paschke A</t>
  </si>
  <si>
    <t>BBSAG Bull.96</t>
  </si>
  <si>
    <t>BBSAG Bull.110</t>
  </si>
  <si>
    <t>BBSAG Bull.111</t>
  </si>
  <si>
    <t>Diethelm R</t>
  </si>
  <si>
    <t>BBSAG Bull.113</t>
  </si>
  <si>
    <t>BBSAG</t>
  </si>
  <si>
    <t>IBVS 4888</t>
  </si>
  <si>
    <t>E/SD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</si>
  <si>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</si>
  <si>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</si>
  <si>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</si>
  <si>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</si>
  <si>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</si>
  <si>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</si>
  <si>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6093</t>
  </si>
  <si>
    <t>I</t>
  </si>
  <si>
    <t>IBVS</t>
  </si>
  <si>
    <t>Add cycle</t>
  </si>
  <si>
    <t>Old Cycle</t>
  </si>
  <si>
    <t>V0752 Oph / GSC 0982-0105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</si>
  <si>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</si>
  <si>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</si>
  <si>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</si>
  <si>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</si>
  <si>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</si>
  <si>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</si>
  <si>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</si>
  <si>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</si>
  <si>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</si>
  <si>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</si>
  <si>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</si>
  <si>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</si>
  <si>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</si>
  <si>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2442866.516 </t>
  </si>
  <si>
    <t> 29.03.1976 00:23 </t>
  </si>
  <si>
    <t> 0.009 </t>
  </si>
  <si>
    <t>V </t>
  </si>
  <si>
    <t> K.Locher </t>
  </si>
  <si>
    <t> BBS 27 </t>
  </si>
  <si>
    <t>2442899.567 </t>
  </si>
  <si>
    <t> 01.05.1976 01:36 </t>
  </si>
  <si>
    <t> 0.000 </t>
  </si>
  <si>
    <t>2442956.504 </t>
  </si>
  <si>
    <t> 27.06.1976 00:05 </t>
  </si>
  <si>
    <t> 0.001 </t>
  </si>
  <si>
    <t> BBS 28 </t>
  </si>
  <si>
    <t>2443281.566 </t>
  </si>
  <si>
    <t> 18.05.1977 01:35 </t>
  </si>
  <si>
    <t> -0.026 </t>
  </si>
  <si>
    <t> BBS 33 </t>
  </si>
  <si>
    <t>2443283.412 </t>
  </si>
  <si>
    <t> 19.05.1977 21:53 </t>
  </si>
  <si>
    <t> -0.017 </t>
  </si>
  <si>
    <t>2443338.514 </t>
  </si>
  <si>
    <t> 14.07.1977 00:20 </t>
  </si>
  <si>
    <t> -0.015 </t>
  </si>
  <si>
    <t> BBS 34 </t>
  </si>
  <si>
    <t>2443665.463 </t>
  </si>
  <si>
    <t> 05.06.1978 23:06 </t>
  </si>
  <si>
    <t> BBS 37 </t>
  </si>
  <si>
    <t>2443968.496 </t>
  </si>
  <si>
    <t> 04.04.1979 23:54 </t>
  </si>
  <si>
    <t> -0.007 </t>
  </si>
  <si>
    <t> BBS 43 </t>
  </si>
  <si>
    <t>2444082.389 </t>
  </si>
  <si>
    <t> 27.07.1979 21:20 </t>
  </si>
  <si>
    <t> 0.014 </t>
  </si>
  <si>
    <t> BBS 44 </t>
  </si>
  <si>
    <t>2444372.583 </t>
  </si>
  <si>
    <t> 13.05.1980 01:59 </t>
  </si>
  <si>
    <t> 0.015 </t>
  </si>
  <si>
    <t> BBS 48 </t>
  </si>
  <si>
    <t>2444383.584 </t>
  </si>
  <si>
    <t> 24.05.1980 02:00 </t>
  </si>
  <si>
    <t>2444486.420 </t>
  </si>
  <si>
    <t> 03.09.1980 22:04 </t>
  </si>
  <si>
    <t> -0.020 </t>
  </si>
  <si>
    <t> BBS 50 </t>
  </si>
  <si>
    <t>2444629.697 </t>
  </si>
  <si>
    <t> 25.01.1981 04:43 </t>
  </si>
  <si>
    <t> BBS 52 </t>
  </si>
  <si>
    <t>2444675.609 </t>
  </si>
  <si>
    <t> 12.03.1981 02:36 </t>
  </si>
  <si>
    <t> BBS 53 </t>
  </si>
  <si>
    <t>2444734.386 </t>
  </si>
  <si>
    <t> 09.05.1981 21:15 </t>
  </si>
  <si>
    <t> BBS 54 </t>
  </si>
  <si>
    <t>2444811.509 </t>
  </si>
  <si>
    <t> 26.07.1981 00:12 </t>
  </si>
  <si>
    <t> D.Elias </t>
  </si>
  <si>
    <t> BBS 56 </t>
  </si>
  <si>
    <t>2444811.521 </t>
  </si>
  <si>
    <t> 26.07.1981 00:30 </t>
  </si>
  <si>
    <t> -0.008 </t>
  </si>
  <si>
    <t> D.Mourikis </t>
  </si>
  <si>
    <t>2444811.522 </t>
  </si>
  <si>
    <t> 26.07.1981 00:31 </t>
  </si>
  <si>
    <t>2445138.452 </t>
  </si>
  <si>
    <t> 17.06.1982 22:50 </t>
  </si>
  <si>
    <t> -0.002 </t>
  </si>
  <si>
    <t> BBS 61 </t>
  </si>
  <si>
    <t>2445241.313 </t>
  </si>
  <si>
    <t> 28.09.1982 19:30 </t>
  </si>
  <si>
    <t> 0.006 </t>
  </si>
  <si>
    <t> BBS 62 </t>
  </si>
  <si>
    <t>2445612.296 </t>
  </si>
  <si>
    <t> 04.10.1983 19:06 </t>
  </si>
  <si>
    <t> -0.016 </t>
  </si>
  <si>
    <t> BBS 69 </t>
  </si>
  <si>
    <t>2446354.317 </t>
  </si>
  <si>
    <t> 15.10.1985 19:36 </t>
  </si>
  <si>
    <t> -0.006 </t>
  </si>
  <si>
    <t> BBS 78 </t>
  </si>
  <si>
    <t>2446914.515 </t>
  </si>
  <si>
    <t> 29.04.1987 00:21 </t>
  </si>
  <si>
    <t> 0.011 </t>
  </si>
  <si>
    <t> BBS 83 </t>
  </si>
  <si>
    <t>2447656.495 </t>
  </si>
  <si>
    <t> 09.05.1989 23:52 </t>
  </si>
  <si>
    <t> -0.019 </t>
  </si>
  <si>
    <t> J.Borovicka </t>
  </si>
  <si>
    <t> BRNO 30 </t>
  </si>
  <si>
    <t>2448084.44 </t>
  </si>
  <si>
    <t> 11.07.1990 22:33 </t>
  </si>
  <si>
    <t> -0.02 </t>
  </si>
  <si>
    <t>E </t>
  </si>
  <si>
    <t>?</t>
  </si>
  <si>
    <t> A.Paschke </t>
  </si>
  <si>
    <t> BBS 96 </t>
  </si>
  <si>
    <t>2449928.425 </t>
  </si>
  <si>
    <t> 29.07.1995 22:12 </t>
  </si>
  <si>
    <t> -0.036 </t>
  </si>
  <si>
    <t> BBS 111 </t>
  </si>
  <si>
    <t>2450299.4092 </t>
  </si>
  <si>
    <t> 03.08.1996 21:49 </t>
  </si>
  <si>
    <t> -0.0569 </t>
  </si>
  <si>
    <t> R.Diethelm </t>
  </si>
  <si>
    <t> BBS 113 </t>
  </si>
  <si>
    <t>2450927.5368 </t>
  </si>
  <si>
    <t> 24.04.1998 00:52 </t>
  </si>
  <si>
    <t> -0.0667 </t>
  </si>
  <si>
    <t> J.Safar </t>
  </si>
  <si>
    <t>IBVS 4888 </t>
  </si>
  <si>
    <t>2451322.413 </t>
  </si>
  <si>
    <t> 23.05.1999 21:54 </t>
  </si>
  <si>
    <t> -0.072 </t>
  </si>
  <si>
    <t> BBS 121 </t>
  </si>
  <si>
    <t>2456455.8065 </t>
  </si>
  <si>
    <t> 12.06.2013 07:21 </t>
  </si>
  <si>
    <t> -0.1406 </t>
  </si>
  <si>
    <t>C </t>
  </si>
  <si>
    <t>IBVS 6093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</si>
</sst>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V752 Oph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0.01</c:v>
                  </c:pt>
                  <c:pt idx="28">
                    <c:v>0.0009</c:v>
                  </c:pt>
                  <c:pt idx="29">
                    <c:v>NaN</c:v>
                  </c:pt>
                  <c:pt idx="30">
                    <c:v>0.0024</c:v>
                  </c:pt>
                  <c:pt idx="31">
                    <c:v>NaN</c:v>
                  </c:pt>
                  <c:pt idx="32">
                    <c:v>0.0003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19609473"/>
        <c:axId val="42267530"/>
      </c:scatterChart>
      <c:val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7530"/>
        <c:crosses val="autoZero"/>
        <c:crossBetween val="midCat"/>
        <c:dispUnits/>
      </c:valAx>
      <c:valAx>
        <c:axId val="4226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305"/>
          <c:w val="0.99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14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4342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609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71</v>
      </c>
    </row>
    <row r="2" spans="1:2" ht="12.75">
      <c r="A2" t="s">
        <v>25</v>
      </c>
      <c r="B2" s="9" t="s">
        <v>59</v>
      </c>
    </row>
    <row r="4" spans="1:4" ht="14.25" thickBot="1" thickTop="1">
      <c r="A4" s="6" t="s">
        <v>0</v>
      </c>
      <c r="C4" s="3">
        <v>42899.567</v>
      </c>
      <c r="D4" s="4">
        <v>1.836659</v>
      </c>
    </row>
    <row r="5" spans="1:4" ht="13.5" thickTop="1">
      <c r="A5" s="12" t="s">
        <v>61</v>
      </c>
      <c r="B5" s="13"/>
      <c r="C5" s="14">
        <v>-9.5</v>
      </c>
      <c r="D5" s="13" t="s">
        <v>62</v>
      </c>
    </row>
    <row r="6" ht="12.75">
      <c r="A6" s="6" t="s">
        <v>1</v>
      </c>
    </row>
    <row r="7" spans="1:3" ht="12.75">
      <c r="A7" t="s">
        <v>2</v>
      </c>
      <c r="C7">
        <f>+C4</f>
        <v>42899.567</v>
      </c>
    </row>
    <row r="8" spans="1:3" ht="12.75">
      <c r="A8" t="s">
        <v>3</v>
      </c>
      <c r="C8">
        <f>+D4</f>
        <v>1.836659</v>
      </c>
    </row>
    <row r="9" spans="1:4" ht="12.75">
      <c r="A9" s="28" t="s">
        <v>72</v>
      </c>
      <c r="B9" s="29">
        <v>43</v>
      </c>
      <c r="C9" s="30" t="str">
        <f>"F"&amp;B9</f>
        <v>F43</v>
      </c>
      <c r="D9" s="27" t="str">
        <f>"G"&amp;B9</f>
        <v>G43</v>
      </c>
    </row>
    <row r="10" spans="1:5" ht="13.5" thickBot="1">
      <c r="A10" s="13"/>
      <c r="B10" s="13"/>
      <c r="C10" s="5" t="s">
        <v>21</v>
      </c>
      <c r="D10" s="5" t="s">
        <v>22</v>
      </c>
      <c r="E10" s="13"/>
    </row>
    <row r="11" spans="1:5" ht="12.75">
      <c r="A11" s="13" t="s">
        <v>16</v>
      </c>
      <c r="B11" s="13"/>
      <c r="C11" s="31">
        <f ca="1">INTERCEPT(INDIRECT($D$9):G992,INDIRECT($C$9):F992)</f>
        <v>0.056863208034337406</v>
      </c>
      <c r="D11" s="15"/>
      <c r="E11" s="13"/>
    </row>
    <row r="12" spans="1:5" ht="12.75">
      <c r="A12" s="13" t="s">
        <v>17</v>
      </c>
      <c r="B12" s="13"/>
      <c r="C12" s="31">
        <f ca="1">SLOPE(INDIRECT($D$9):G992,INDIRECT($C$9):F992)</f>
        <v>-2.695076543170386E-05</v>
      </c>
      <c r="D12" s="15"/>
      <c r="E12" s="13"/>
    </row>
    <row r="13" spans="1:3" ht="12.75">
      <c r="A13" s="13" t="s">
        <v>20</v>
      </c>
      <c r="B13" s="13"/>
      <c r="C13" s="15" t="s">
        <v>14</v>
      </c>
    </row>
    <row r="14" spans="1:3" ht="12.75">
      <c r="A14" s="13"/>
      <c r="B14" s="13"/>
      <c r="C14" s="13"/>
    </row>
    <row r="15" spans="1:6" ht="12.75">
      <c r="A15" s="16" t="s">
        <v>18</v>
      </c>
      <c r="B15" s="13"/>
      <c r="C15" s="17">
        <f>(C7+C11)+(C8+C12)*INT(MAX(F21:F3533))</f>
        <v>56455.805018608386</v>
      </c>
      <c r="E15" s="18" t="s">
        <v>69</v>
      </c>
      <c r="F15" s="14">
        <v>1</v>
      </c>
    </row>
    <row r="16" spans="1:6" ht="12.75">
      <c r="A16" s="20" t="s">
        <v>4</v>
      </c>
      <c r="B16" s="13"/>
      <c r="C16" s="21">
        <f>+C8+C12</f>
        <v>1.8366320492345682</v>
      </c>
      <c r="E16" s="18" t="s">
        <v>63</v>
      </c>
      <c r="F16" s="19">
        <f ca="1">NOW()+15018.5+$C$5/24</f>
        <v>59904.72657511574</v>
      </c>
    </row>
    <row r="17" spans="1:6" ht="13.5" thickBot="1">
      <c r="A17" s="18" t="s">
        <v>60</v>
      </c>
      <c r="B17" s="13"/>
      <c r="C17" s="13">
        <f>COUNT(C21:C2191)</f>
        <v>33</v>
      </c>
      <c r="E17" s="18" t="s">
        <v>70</v>
      </c>
      <c r="F17" s="19">
        <f>ROUND(2*(F16-$C$7)/$C$8,0)/2+F15</f>
        <v>9259.5</v>
      </c>
    </row>
    <row r="18" spans="1:6" ht="14.25" thickBot="1" thickTop="1">
      <c r="A18" s="20" t="s">
        <v>5</v>
      </c>
      <c r="B18" s="13"/>
      <c r="C18" s="23">
        <f>+C15</f>
        <v>56455.805018608386</v>
      </c>
      <c r="D18" s="24">
        <f>+C16</f>
        <v>1.8366320492345682</v>
      </c>
      <c r="E18" s="18" t="s">
        <v>64</v>
      </c>
      <c r="F18" s="27">
        <f>ROUND(2*(F16-$C$15)/$C$16,0)/2+F15</f>
        <v>1879</v>
      </c>
    </row>
    <row r="19" spans="5:6" ht="13.5" thickTop="1">
      <c r="E19" s="18" t="s">
        <v>65</v>
      </c>
      <c r="F19" s="22">
        <f>+$C$15+$C$16*F18-15018.5-$C$5/24</f>
        <v>44888.73247245348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57</v>
      </c>
      <c r="J20" s="8" t="s">
        <v>68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32" ht="12.75">
      <c r="A21" t="s">
        <v>30</v>
      </c>
      <c r="C21" s="11">
        <v>42866.516</v>
      </c>
      <c r="D21" s="11"/>
      <c r="E21">
        <f aca="true" t="shared" si="0" ref="E21:E53">+(C21-C$7)/C$8</f>
        <v>-17.995174934486737</v>
      </c>
      <c r="F21">
        <f aca="true" t="shared" si="1" ref="F21:F53">ROUND(2*E21,0)/2</f>
        <v>-18</v>
      </c>
      <c r="G21">
        <f aca="true" t="shared" si="2" ref="G21:G53">+C21-(C$7+F21*C$8)</f>
        <v>0.008862000002409332</v>
      </c>
      <c r="I21">
        <f>+G21</f>
        <v>0.008862000002409332</v>
      </c>
      <c r="Q21" s="2">
        <f aca="true" t="shared" si="3" ref="Q21:Q53">+C21-15018.5</f>
        <v>27848.016000000003</v>
      </c>
      <c r="AB21">
        <v>10</v>
      </c>
      <c r="AD21" t="s">
        <v>29</v>
      </c>
      <c r="AF21" t="s">
        <v>31</v>
      </c>
    </row>
    <row r="22" spans="1:17" ht="12.75">
      <c r="A22" t="s">
        <v>12</v>
      </c>
      <c r="C22" s="11">
        <v>42899.567</v>
      </c>
      <c r="D22" s="11" t="s">
        <v>14</v>
      </c>
      <c r="E22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Q22" s="2">
        <f t="shared" si="3"/>
        <v>27881.067000000003</v>
      </c>
    </row>
    <row r="23" spans="1:32" ht="12.75">
      <c r="A23" t="s">
        <v>32</v>
      </c>
      <c r="C23" s="11">
        <v>42956.504</v>
      </c>
      <c r="D23" s="11"/>
      <c r="E23">
        <f t="shared" si="0"/>
        <v>31.000310890588878</v>
      </c>
      <c r="F23">
        <f t="shared" si="1"/>
        <v>31</v>
      </c>
      <c r="G23">
        <f t="shared" si="2"/>
        <v>0.000570999996853061</v>
      </c>
      <c r="I23">
        <f aca="true" t="shared" si="4" ref="I23:I35">+G23</f>
        <v>0.000570999996853061</v>
      </c>
      <c r="Q23" s="2">
        <f t="shared" si="3"/>
        <v>27938.004</v>
      </c>
      <c r="AB23">
        <v>11</v>
      </c>
      <c r="AD23" t="s">
        <v>29</v>
      </c>
      <c r="AF23" t="s">
        <v>31</v>
      </c>
    </row>
    <row r="24" spans="1:32" ht="12.75">
      <c r="A24" t="s">
        <v>33</v>
      </c>
      <c r="C24" s="11">
        <v>43281.566</v>
      </c>
      <c r="D24" s="11"/>
      <c r="E24">
        <f t="shared" si="0"/>
        <v>207.98580465943658</v>
      </c>
      <c r="F24">
        <f t="shared" si="1"/>
        <v>208</v>
      </c>
      <c r="G24">
        <f t="shared" si="2"/>
        <v>-0.02607200000056764</v>
      </c>
      <c r="I24">
        <f t="shared" si="4"/>
        <v>-0.02607200000056764</v>
      </c>
      <c r="Q24" s="2">
        <f t="shared" si="3"/>
        <v>28263.066</v>
      </c>
      <c r="AB24">
        <v>6</v>
      </c>
      <c r="AD24" t="s">
        <v>29</v>
      </c>
      <c r="AF24" t="s">
        <v>31</v>
      </c>
    </row>
    <row r="25" spans="1:32" ht="12.75">
      <c r="A25" t="s">
        <v>33</v>
      </c>
      <c r="C25" s="11">
        <v>43283.412</v>
      </c>
      <c r="D25" s="11"/>
      <c r="E25">
        <f t="shared" si="0"/>
        <v>208.99089052458507</v>
      </c>
      <c r="F25">
        <f t="shared" si="1"/>
        <v>209</v>
      </c>
      <c r="G25">
        <f t="shared" si="2"/>
        <v>-0.016731000003346708</v>
      </c>
      <c r="I25">
        <f t="shared" si="4"/>
        <v>-0.016731000003346708</v>
      </c>
      <c r="Q25" s="2">
        <f t="shared" si="3"/>
        <v>28264.911999999997</v>
      </c>
      <c r="AB25">
        <v>7</v>
      </c>
      <c r="AD25" t="s">
        <v>29</v>
      </c>
      <c r="AF25" t="s">
        <v>31</v>
      </c>
    </row>
    <row r="26" spans="1:32" ht="12.75">
      <c r="A26" t="s">
        <v>34</v>
      </c>
      <c r="C26" s="11">
        <v>43338.514</v>
      </c>
      <c r="D26" s="11"/>
      <c r="E26">
        <f t="shared" si="0"/>
        <v>238.9921046857365</v>
      </c>
      <c r="F26">
        <f t="shared" si="1"/>
        <v>239</v>
      </c>
      <c r="G26">
        <f t="shared" si="2"/>
        <v>-0.014500999997835606</v>
      </c>
      <c r="I26">
        <f t="shared" si="4"/>
        <v>-0.014500999997835606</v>
      </c>
      <c r="Q26" s="2">
        <f t="shared" si="3"/>
        <v>28320.014000000003</v>
      </c>
      <c r="AB26">
        <v>7</v>
      </c>
      <c r="AD26" t="s">
        <v>29</v>
      </c>
      <c r="AF26" t="s">
        <v>31</v>
      </c>
    </row>
    <row r="27" spans="1:32" ht="12.75">
      <c r="A27" t="s">
        <v>35</v>
      </c>
      <c r="C27" s="11">
        <v>43665.463</v>
      </c>
      <c r="D27" s="11"/>
      <c r="E27">
        <f t="shared" si="0"/>
        <v>417.005007461919</v>
      </c>
      <c r="F27">
        <f t="shared" si="1"/>
        <v>417</v>
      </c>
      <c r="G27">
        <f t="shared" si="2"/>
        <v>0.009196999999403488</v>
      </c>
      <c r="I27">
        <f t="shared" si="4"/>
        <v>0.009196999999403488</v>
      </c>
      <c r="Q27" s="2">
        <f t="shared" si="3"/>
        <v>28646.963000000003</v>
      </c>
      <c r="AB27">
        <v>6</v>
      </c>
      <c r="AD27" t="s">
        <v>29</v>
      </c>
      <c r="AF27" t="s">
        <v>31</v>
      </c>
    </row>
    <row r="28" spans="1:32" ht="12.75">
      <c r="A28" t="s">
        <v>36</v>
      </c>
      <c r="C28" s="11">
        <v>43968.496</v>
      </c>
      <c r="D28" s="11"/>
      <c r="E28">
        <f t="shared" si="0"/>
        <v>581.9964402755201</v>
      </c>
      <c r="F28">
        <f t="shared" si="1"/>
        <v>582</v>
      </c>
      <c r="G28">
        <f t="shared" si="2"/>
        <v>-0.006538000001455657</v>
      </c>
      <c r="I28">
        <f t="shared" si="4"/>
        <v>-0.006538000001455657</v>
      </c>
      <c r="Q28" s="2">
        <f t="shared" si="3"/>
        <v>28949.996</v>
      </c>
      <c r="AB28">
        <v>6</v>
      </c>
      <c r="AD28" t="s">
        <v>29</v>
      </c>
      <c r="AF28" t="s">
        <v>31</v>
      </c>
    </row>
    <row r="29" spans="1:32" ht="12.75">
      <c r="A29" t="s">
        <v>37</v>
      </c>
      <c r="C29" s="11">
        <v>44082.389</v>
      </c>
      <c r="D29" s="11"/>
      <c r="E29">
        <f t="shared" si="0"/>
        <v>644.00740692747</v>
      </c>
      <c r="F29">
        <f t="shared" si="1"/>
        <v>644</v>
      </c>
      <c r="G29">
        <f t="shared" si="2"/>
        <v>0.013603999999759253</v>
      </c>
      <c r="I29">
        <f t="shared" si="4"/>
        <v>0.013603999999759253</v>
      </c>
      <c r="Q29" s="2">
        <f t="shared" si="3"/>
        <v>29063.889000000003</v>
      </c>
      <c r="AB29">
        <v>7</v>
      </c>
      <c r="AD29" t="s">
        <v>29</v>
      </c>
      <c r="AF29" t="s">
        <v>31</v>
      </c>
    </row>
    <row r="30" spans="1:32" ht="12.75">
      <c r="A30" t="s">
        <v>38</v>
      </c>
      <c r="C30" s="11">
        <v>44372.583</v>
      </c>
      <c r="D30" s="11"/>
      <c r="E30">
        <f t="shared" si="0"/>
        <v>802.0084294362731</v>
      </c>
      <c r="F30">
        <f t="shared" si="1"/>
        <v>802</v>
      </c>
      <c r="G30">
        <f t="shared" si="2"/>
        <v>0.015481999995245133</v>
      </c>
      <c r="I30">
        <f t="shared" si="4"/>
        <v>0.015481999995245133</v>
      </c>
      <c r="Q30" s="2">
        <f t="shared" si="3"/>
        <v>29354.083</v>
      </c>
      <c r="AB30">
        <v>6</v>
      </c>
      <c r="AD30" t="s">
        <v>29</v>
      </c>
      <c r="AF30" t="s">
        <v>31</v>
      </c>
    </row>
    <row r="31" spans="1:32" ht="12.75">
      <c r="A31" t="s">
        <v>38</v>
      </c>
      <c r="C31" s="11">
        <v>44383.584</v>
      </c>
      <c r="D31" s="11"/>
      <c r="E31">
        <f t="shared" si="0"/>
        <v>807.9981096109838</v>
      </c>
      <c r="F31">
        <f t="shared" si="1"/>
        <v>808</v>
      </c>
      <c r="G31">
        <f t="shared" si="2"/>
        <v>-0.003471999996691011</v>
      </c>
      <c r="I31">
        <f t="shared" si="4"/>
        <v>-0.003471999996691011</v>
      </c>
      <c r="Q31" s="2">
        <f t="shared" si="3"/>
        <v>29365.084000000003</v>
      </c>
      <c r="AB31">
        <v>5</v>
      </c>
      <c r="AD31" t="s">
        <v>29</v>
      </c>
      <c r="AF31" t="s">
        <v>31</v>
      </c>
    </row>
    <row r="32" spans="1:32" ht="12.75">
      <c r="A32" t="s">
        <v>39</v>
      </c>
      <c r="C32" s="11">
        <v>44486.42</v>
      </c>
      <c r="D32" s="11"/>
      <c r="E32">
        <f t="shared" si="0"/>
        <v>863.9889059427991</v>
      </c>
      <c r="F32">
        <f t="shared" si="1"/>
        <v>864</v>
      </c>
      <c r="G32">
        <f t="shared" si="2"/>
        <v>-0.0203760000076727</v>
      </c>
      <c r="I32">
        <f t="shared" si="4"/>
        <v>-0.0203760000076727</v>
      </c>
      <c r="Q32" s="2">
        <f t="shared" si="3"/>
        <v>29467.92</v>
      </c>
      <c r="AB32">
        <v>6</v>
      </c>
      <c r="AD32" t="s">
        <v>29</v>
      </c>
      <c r="AF32" t="s">
        <v>31</v>
      </c>
    </row>
    <row r="33" spans="1:32" ht="12.75">
      <c r="A33" t="s">
        <v>40</v>
      </c>
      <c r="C33" s="11">
        <v>44629.697</v>
      </c>
      <c r="D33" s="11"/>
      <c r="E33">
        <f t="shared" si="0"/>
        <v>941.9984874709988</v>
      </c>
      <c r="F33">
        <f t="shared" si="1"/>
        <v>942</v>
      </c>
      <c r="G33">
        <f t="shared" si="2"/>
        <v>-0.0027780000018537976</v>
      </c>
      <c r="I33">
        <f t="shared" si="4"/>
        <v>-0.0027780000018537976</v>
      </c>
      <c r="Q33" s="2">
        <f t="shared" si="3"/>
        <v>29611.197</v>
      </c>
      <c r="AB33">
        <v>7</v>
      </c>
      <c r="AD33" t="s">
        <v>29</v>
      </c>
      <c r="AF33" t="s">
        <v>31</v>
      </c>
    </row>
    <row r="34" spans="1:32" ht="12.75">
      <c r="A34" t="s">
        <v>41</v>
      </c>
      <c r="C34" s="11">
        <v>44675.609</v>
      </c>
      <c r="D34" s="11"/>
      <c r="E34">
        <f t="shared" si="0"/>
        <v>966.9960509816977</v>
      </c>
      <c r="F34">
        <f t="shared" si="1"/>
        <v>967</v>
      </c>
      <c r="G34">
        <f t="shared" si="2"/>
        <v>-0.007253000003402121</v>
      </c>
      <c r="I34">
        <f t="shared" si="4"/>
        <v>-0.007253000003402121</v>
      </c>
      <c r="Q34" s="2">
        <f t="shared" si="3"/>
        <v>29657.108999999997</v>
      </c>
      <c r="AB34">
        <v>4</v>
      </c>
      <c r="AD34" t="s">
        <v>29</v>
      </c>
      <c r="AF34" t="s">
        <v>31</v>
      </c>
    </row>
    <row r="35" spans="1:32" ht="12.75">
      <c r="A35" t="s">
        <v>42</v>
      </c>
      <c r="C35" s="11">
        <v>44734.384</v>
      </c>
      <c r="D35" s="11"/>
      <c r="E35">
        <f t="shared" si="0"/>
        <v>998.9970920023779</v>
      </c>
      <c r="F35">
        <f t="shared" si="1"/>
        <v>999</v>
      </c>
      <c r="G35">
        <f t="shared" si="2"/>
        <v>-0.005341000003681984</v>
      </c>
      <c r="I35">
        <f t="shared" si="4"/>
        <v>-0.005341000003681984</v>
      </c>
      <c r="Q35" s="2">
        <f t="shared" si="3"/>
        <v>29715.884</v>
      </c>
      <c r="AB35">
        <v>8</v>
      </c>
      <c r="AD35" t="s">
        <v>29</v>
      </c>
      <c r="AF35" t="s">
        <v>31</v>
      </c>
    </row>
    <row r="36" spans="1:17" ht="12.75">
      <c r="A36" s="45" t="s">
        <v>138</v>
      </c>
      <c r="B36" s="47" t="s">
        <v>67</v>
      </c>
      <c r="C36" s="46">
        <v>44734.386</v>
      </c>
      <c r="D36" s="11"/>
      <c r="E36">
        <f t="shared" si="0"/>
        <v>998.9981809361432</v>
      </c>
      <c r="F36">
        <f t="shared" si="1"/>
        <v>999</v>
      </c>
      <c r="G36">
        <f t="shared" si="2"/>
        <v>-0.00334100000327453</v>
      </c>
      <c r="L36">
        <f>+G36</f>
        <v>-0.00334100000327453</v>
      </c>
      <c r="O36">
        <f>+C$11+C$12*$F36</f>
        <v>0.02993939336806525</v>
      </c>
      <c r="Q36" s="2">
        <f t="shared" si="3"/>
        <v>29715.886</v>
      </c>
    </row>
    <row r="37" spans="1:32" ht="12.75">
      <c r="A37" t="s">
        <v>44</v>
      </c>
      <c r="C37" s="11">
        <v>44811.509</v>
      </c>
      <c r="D37" s="11"/>
      <c r="E37">
        <f t="shared" si="0"/>
        <v>1040.9891003174762</v>
      </c>
      <c r="F37">
        <f t="shared" si="1"/>
        <v>1041</v>
      </c>
      <c r="G37">
        <f t="shared" si="2"/>
        <v>-0.020019000003230758</v>
      </c>
      <c r="I37">
        <f aca="true" t="shared" si="5" ref="I37:I44">+G37</f>
        <v>-0.020019000003230758</v>
      </c>
      <c r="Q37" s="2">
        <f t="shared" si="3"/>
        <v>29793.009</v>
      </c>
      <c r="AB37">
        <v>8</v>
      </c>
      <c r="AD37" t="s">
        <v>43</v>
      </c>
      <c r="AF37" t="s">
        <v>31</v>
      </c>
    </row>
    <row r="38" spans="1:32" ht="12.75">
      <c r="A38" t="s">
        <v>44</v>
      </c>
      <c r="C38" s="11">
        <v>44811.521</v>
      </c>
      <c r="D38" s="11"/>
      <c r="E38">
        <f t="shared" si="0"/>
        <v>1040.9956339200678</v>
      </c>
      <c r="F38">
        <f t="shared" si="1"/>
        <v>1041</v>
      </c>
      <c r="G38">
        <f t="shared" si="2"/>
        <v>-0.008019000000786036</v>
      </c>
      <c r="I38">
        <f t="shared" si="5"/>
        <v>-0.008019000000786036</v>
      </c>
      <c r="Q38" s="2">
        <f t="shared" si="3"/>
        <v>29793.021</v>
      </c>
      <c r="AB38">
        <v>8</v>
      </c>
      <c r="AD38" t="s">
        <v>45</v>
      </c>
      <c r="AF38" t="s">
        <v>31</v>
      </c>
    </row>
    <row r="39" spans="1:32" ht="12.75">
      <c r="A39" t="s">
        <v>44</v>
      </c>
      <c r="C39" s="11">
        <v>44811.522</v>
      </c>
      <c r="D39" s="11"/>
      <c r="E39">
        <f t="shared" si="0"/>
        <v>1040.9961783869485</v>
      </c>
      <c r="F39">
        <f t="shared" si="1"/>
        <v>1041</v>
      </c>
      <c r="G39">
        <f t="shared" si="2"/>
        <v>-0.007019000004220288</v>
      </c>
      <c r="I39">
        <f t="shared" si="5"/>
        <v>-0.007019000004220288</v>
      </c>
      <c r="Q39" s="2">
        <f t="shared" si="3"/>
        <v>29793.021999999997</v>
      </c>
      <c r="AB39">
        <v>8</v>
      </c>
      <c r="AD39" t="s">
        <v>29</v>
      </c>
      <c r="AF39" t="s">
        <v>31</v>
      </c>
    </row>
    <row r="40" spans="1:32" ht="12.75">
      <c r="A40" t="s">
        <v>46</v>
      </c>
      <c r="C40" s="11">
        <v>45138.452</v>
      </c>
      <c r="D40" s="11"/>
      <c r="E40">
        <f t="shared" si="0"/>
        <v>1218.9987362923628</v>
      </c>
      <c r="F40">
        <f t="shared" si="1"/>
        <v>1219</v>
      </c>
      <c r="G40">
        <f t="shared" si="2"/>
        <v>-0.0023210000072140247</v>
      </c>
      <c r="I40">
        <f t="shared" si="5"/>
        <v>-0.0023210000072140247</v>
      </c>
      <c r="Q40" s="2">
        <f t="shared" si="3"/>
        <v>30119.951999999997</v>
      </c>
      <c r="AB40">
        <v>7</v>
      </c>
      <c r="AD40" t="s">
        <v>29</v>
      </c>
      <c r="AF40" t="s">
        <v>31</v>
      </c>
    </row>
    <row r="41" spans="1:32" ht="12.75">
      <c r="A41" t="s">
        <v>47</v>
      </c>
      <c r="C41" s="11">
        <v>45241.313</v>
      </c>
      <c r="D41" s="11"/>
      <c r="E41">
        <f t="shared" si="0"/>
        <v>1275.003144296246</v>
      </c>
      <c r="F41">
        <f t="shared" si="1"/>
        <v>1275</v>
      </c>
      <c r="G41">
        <f t="shared" si="2"/>
        <v>0.005774999997811392</v>
      </c>
      <c r="I41">
        <f t="shared" si="5"/>
        <v>0.005774999997811392</v>
      </c>
      <c r="Q41" s="2">
        <f t="shared" si="3"/>
        <v>30222.813000000002</v>
      </c>
      <c r="AB41">
        <v>7</v>
      </c>
      <c r="AD41" t="s">
        <v>29</v>
      </c>
      <c r="AF41" t="s">
        <v>31</v>
      </c>
    </row>
    <row r="42" spans="1:32" ht="12.75">
      <c r="A42" t="s">
        <v>48</v>
      </c>
      <c r="C42" s="11">
        <v>45612.296</v>
      </c>
      <c r="D42" s="11"/>
      <c r="E42">
        <f t="shared" si="0"/>
        <v>1476.9911017777385</v>
      </c>
      <c r="F42">
        <f t="shared" si="1"/>
        <v>1477</v>
      </c>
      <c r="G42">
        <f t="shared" si="2"/>
        <v>-0.01634300000296207</v>
      </c>
      <c r="I42">
        <f t="shared" si="5"/>
        <v>-0.01634300000296207</v>
      </c>
      <c r="Q42" s="2">
        <f t="shared" si="3"/>
        <v>30593.796000000002</v>
      </c>
      <c r="AB42">
        <v>6</v>
      </c>
      <c r="AD42" t="s">
        <v>29</v>
      </c>
      <c r="AF42" t="s">
        <v>31</v>
      </c>
    </row>
    <row r="43" spans="1:32" ht="12.75">
      <c r="A43" t="s">
        <v>49</v>
      </c>
      <c r="C43" s="11">
        <v>46354.317</v>
      </c>
      <c r="D43" s="11"/>
      <c r="E43">
        <f t="shared" si="0"/>
        <v>1880.9969624192622</v>
      </c>
      <c r="F43">
        <f t="shared" si="1"/>
        <v>1881</v>
      </c>
      <c r="G43">
        <f t="shared" si="2"/>
        <v>-0.005578999996942002</v>
      </c>
      <c r="I43">
        <f t="shared" si="5"/>
        <v>-0.005578999996942002</v>
      </c>
      <c r="Q43" s="2">
        <f t="shared" si="3"/>
        <v>31335.817000000003</v>
      </c>
      <c r="AB43">
        <v>10</v>
      </c>
      <c r="AD43" t="s">
        <v>29</v>
      </c>
      <c r="AF43" t="s">
        <v>31</v>
      </c>
    </row>
    <row r="44" spans="1:32" ht="12.75">
      <c r="A44" t="s">
        <v>50</v>
      </c>
      <c r="C44" s="11">
        <v>46914.515</v>
      </c>
      <c r="D44" s="11"/>
      <c r="E44">
        <f t="shared" si="0"/>
        <v>2186.0062210785977</v>
      </c>
      <c r="F44">
        <f t="shared" si="1"/>
        <v>2186</v>
      </c>
      <c r="G44">
        <f t="shared" si="2"/>
        <v>0.011425999997300096</v>
      </c>
      <c r="I44">
        <f t="shared" si="5"/>
        <v>0.011425999997300096</v>
      </c>
      <c r="O44">
        <f aca="true" t="shared" si="6" ref="O44:O53">+C$11+C$12*$F44</f>
        <v>-0.0020511651993672317</v>
      </c>
      <c r="Q44" s="2">
        <f t="shared" si="3"/>
        <v>31896.015</v>
      </c>
      <c r="AB44">
        <v>6</v>
      </c>
      <c r="AD44" t="s">
        <v>29</v>
      </c>
      <c r="AF44" t="s">
        <v>31</v>
      </c>
    </row>
    <row r="45" spans="1:17" ht="12.75">
      <c r="A45" s="45" t="s">
        <v>173</v>
      </c>
      <c r="B45" s="47" t="s">
        <v>67</v>
      </c>
      <c r="C45" s="46">
        <v>47656.495</v>
      </c>
      <c r="D45" s="11"/>
      <c r="E45">
        <f t="shared" si="0"/>
        <v>2589.9897585779395</v>
      </c>
      <c r="F45">
        <f t="shared" si="1"/>
        <v>2590</v>
      </c>
      <c r="G45">
        <f t="shared" si="2"/>
        <v>-0.018810000001394656</v>
      </c>
      <c r="L45">
        <f>+G45</f>
        <v>-0.018810000001394656</v>
      </c>
      <c r="O45">
        <f t="shared" si="6"/>
        <v>-0.0129392744337756</v>
      </c>
      <c r="Q45" s="2">
        <f t="shared" si="3"/>
        <v>32637.995000000003</v>
      </c>
    </row>
    <row r="46" spans="1:32" ht="12.75">
      <c r="A46" t="s">
        <v>52</v>
      </c>
      <c r="C46" s="11">
        <v>48084.44</v>
      </c>
      <c r="D46" s="11"/>
      <c r="E46">
        <f t="shared" si="0"/>
        <v>2822.991638622085</v>
      </c>
      <c r="F46">
        <f t="shared" si="1"/>
        <v>2823</v>
      </c>
      <c r="G46">
        <f t="shared" si="2"/>
        <v>-0.015356999996583909</v>
      </c>
      <c r="I46">
        <f>+G46</f>
        <v>-0.015356999996583909</v>
      </c>
      <c r="O46">
        <f t="shared" si="6"/>
        <v>-0.019218802779362595</v>
      </c>
      <c r="Q46" s="2">
        <f t="shared" si="3"/>
        <v>33065.94</v>
      </c>
      <c r="AB46">
        <v>25</v>
      </c>
      <c r="AD46" t="s">
        <v>51</v>
      </c>
      <c r="AF46" t="s">
        <v>31</v>
      </c>
    </row>
    <row r="47" spans="1:32" ht="12.75">
      <c r="A47" t="s">
        <v>53</v>
      </c>
      <c r="C47" s="11">
        <v>49928.425</v>
      </c>
      <c r="D47" s="11"/>
      <c r="E47">
        <f t="shared" si="0"/>
        <v>3826.980403003497</v>
      </c>
      <c r="F47">
        <f t="shared" si="1"/>
        <v>3827</v>
      </c>
      <c r="G47">
        <f t="shared" si="2"/>
        <v>-0.03599299999768846</v>
      </c>
      <c r="I47">
        <f>+G47</f>
        <v>-0.03599299999768846</v>
      </c>
      <c r="O47">
        <f t="shared" si="6"/>
        <v>-0.04627737127279327</v>
      </c>
      <c r="Q47" s="2">
        <f t="shared" si="3"/>
        <v>34909.925</v>
      </c>
      <c r="AB47">
        <v>25</v>
      </c>
      <c r="AD47" t="s">
        <v>51</v>
      </c>
      <c r="AF47" t="s">
        <v>31</v>
      </c>
    </row>
    <row r="48" spans="1:32" ht="12.75">
      <c r="A48" t="s">
        <v>54</v>
      </c>
      <c r="C48" s="11">
        <v>49928.425</v>
      </c>
      <c r="D48" s="11">
        <v>0.01</v>
      </c>
      <c r="E48">
        <f t="shared" si="0"/>
        <v>3826.980403003497</v>
      </c>
      <c r="F48">
        <f t="shared" si="1"/>
        <v>3827</v>
      </c>
      <c r="G48">
        <f t="shared" si="2"/>
        <v>-0.03599299999768846</v>
      </c>
      <c r="I48">
        <f>+G48</f>
        <v>-0.03599299999768846</v>
      </c>
      <c r="O48">
        <f t="shared" si="6"/>
        <v>-0.04627737127279327</v>
      </c>
      <c r="Q48" s="2">
        <f t="shared" si="3"/>
        <v>34909.925</v>
      </c>
      <c r="AB48">
        <v>25</v>
      </c>
      <c r="AD48" t="s">
        <v>51</v>
      </c>
      <c r="AF48" t="s">
        <v>31</v>
      </c>
    </row>
    <row r="49" spans="1:32" ht="12.75">
      <c r="A49" t="s">
        <v>56</v>
      </c>
      <c r="C49" s="11">
        <v>50299.409</v>
      </c>
      <c r="D49" s="11">
        <v>0.0009</v>
      </c>
      <c r="E49">
        <f t="shared" si="0"/>
        <v>4028.96890495187</v>
      </c>
      <c r="F49">
        <f t="shared" si="1"/>
        <v>4029</v>
      </c>
      <c r="G49">
        <f t="shared" si="2"/>
        <v>-0.05711100000189617</v>
      </c>
      <c r="I49">
        <f>+G49</f>
        <v>-0.05711100000189617</v>
      </c>
      <c r="O49">
        <f t="shared" si="6"/>
        <v>-0.05172142588999745</v>
      </c>
      <c r="Q49" s="2">
        <f t="shared" si="3"/>
        <v>35280.909</v>
      </c>
      <c r="AB49">
        <v>14</v>
      </c>
      <c r="AD49" t="s">
        <v>55</v>
      </c>
      <c r="AF49" t="s">
        <v>31</v>
      </c>
    </row>
    <row r="50" spans="1:17" ht="12.75">
      <c r="A50" s="45" t="s">
        <v>189</v>
      </c>
      <c r="B50" s="47" t="s">
        <v>67</v>
      </c>
      <c r="C50" s="46">
        <v>50299.4092</v>
      </c>
      <c r="D50" s="11"/>
      <c r="E50">
        <f t="shared" si="0"/>
        <v>4028.969013845248</v>
      </c>
      <c r="F50">
        <f t="shared" si="1"/>
        <v>4029</v>
      </c>
      <c r="G50">
        <f t="shared" si="2"/>
        <v>-0.05691099999967264</v>
      </c>
      <c r="L50">
        <f>+G50</f>
        <v>-0.05691099999967264</v>
      </c>
      <c r="O50">
        <f t="shared" si="6"/>
        <v>-0.05172142588999745</v>
      </c>
      <c r="Q50" s="2">
        <f t="shared" si="3"/>
        <v>35280.9092</v>
      </c>
    </row>
    <row r="51" spans="1:17" ht="12.75">
      <c r="A51" t="s">
        <v>58</v>
      </c>
      <c r="C51" s="11">
        <v>50927.5368</v>
      </c>
      <c r="D51" s="11">
        <v>0.0024</v>
      </c>
      <c r="E51">
        <f t="shared" si="0"/>
        <v>4370.96369004807</v>
      </c>
      <c r="F51">
        <f t="shared" si="1"/>
        <v>4371</v>
      </c>
      <c r="G51">
        <f t="shared" si="2"/>
        <v>-0.06668899999931455</v>
      </c>
      <c r="J51">
        <f>+G51</f>
        <v>-0.06668899999931455</v>
      </c>
      <c r="O51">
        <f t="shared" si="6"/>
        <v>-0.06093858766764017</v>
      </c>
      <c r="Q51" s="2">
        <f t="shared" si="3"/>
        <v>35909.0368</v>
      </c>
    </row>
    <row r="52" spans="1:17" ht="12.75">
      <c r="A52" s="45" t="s">
        <v>198</v>
      </c>
      <c r="B52" s="47" t="s">
        <v>67</v>
      </c>
      <c r="C52" s="46">
        <v>51322.413</v>
      </c>
      <c r="D52" s="11"/>
      <c r="E52">
        <f t="shared" si="0"/>
        <v>4585.960703647219</v>
      </c>
      <c r="F52">
        <f t="shared" si="1"/>
        <v>4586</v>
      </c>
      <c r="G52">
        <f t="shared" si="2"/>
        <v>-0.07217400000081398</v>
      </c>
      <c r="L52">
        <f>+G52</f>
        <v>-0.07217400000081398</v>
      </c>
      <c r="O52">
        <f t="shared" si="6"/>
        <v>-0.0667330022354565</v>
      </c>
      <c r="Q52" s="2">
        <f t="shared" si="3"/>
        <v>36303.913</v>
      </c>
    </row>
    <row r="53" spans="1:17" ht="12.75">
      <c r="A53" s="25" t="s">
        <v>66</v>
      </c>
      <c r="B53" s="26" t="s">
        <v>67</v>
      </c>
      <c r="C53" s="25">
        <v>56455.8065</v>
      </c>
      <c r="D53" s="25">
        <v>0.0003</v>
      </c>
      <c r="E53">
        <f t="shared" si="0"/>
        <v>7380.923459390118</v>
      </c>
      <c r="F53">
        <f t="shared" si="1"/>
        <v>7381</v>
      </c>
      <c r="G53">
        <f t="shared" si="2"/>
        <v>-0.14057900000625523</v>
      </c>
      <c r="J53">
        <f>+G53</f>
        <v>-0.14057900000625523</v>
      </c>
      <c r="O53">
        <f t="shared" si="6"/>
        <v>-0.1420603916170688</v>
      </c>
      <c r="Q53" s="2">
        <f t="shared" si="3"/>
        <v>41437.3065</v>
      </c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0"/>
  <sheetViews>
    <sheetView zoomScalePageLayoutView="0" workbookViewId="0" topLeftCell="A1">
      <selection activeCell="A37" sqref="A37:C40"/>
    </sheetView>
  </sheetViews>
  <sheetFormatPr defaultColWidth="9.140625" defaultRowHeight="12.75"/>
  <cols>
    <col min="1" max="1" width="19.7109375" style="10" customWidth="1"/>
    <col min="2" max="2" width="4.421875" style="13" customWidth="1"/>
    <col min="3" max="3" width="12.7109375" style="10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0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2" t="s">
        <v>73</v>
      </c>
      <c r="I1" s="33" t="s">
        <v>74</v>
      </c>
      <c r="J1" s="34" t="s">
        <v>75</v>
      </c>
    </row>
    <row r="2" spans="9:10" ht="12.75">
      <c r="I2" s="35" t="s">
        <v>76</v>
      </c>
      <c r="J2" s="36" t="s">
        <v>77</v>
      </c>
    </row>
    <row r="3" spans="1:10" ht="12.75">
      <c r="A3" s="37" t="s">
        <v>78</v>
      </c>
      <c r="I3" s="35" t="s">
        <v>79</v>
      </c>
      <c r="J3" s="36" t="s">
        <v>80</v>
      </c>
    </row>
    <row r="4" spans="9:10" ht="12.75">
      <c r="I4" s="35" t="s">
        <v>81</v>
      </c>
      <c r="J4" s="36" t="s">
        <v>80</v>
      </c>
    </row>
    <row r="5" spans="9:10" ht="13.5" thickBot="1">
      <c r="I5" s="38" t="s">
        <v>82</v>
      </c>
      <c r="J5" s="39" t="s">
        <v>83</v>
      </c>
    </row>
    <row r="10" ht="13.5" thickBot="1"/>
    <row r="11" spans="1:16" ht="12.75" customHeight="1" thickBot="1">
      <c r="A11" s="10" t="str">
        <f aca="true" t="shared" si="0" ref="A11:A40">P11</f>
        <v> BBS 27 </v>
      </c>
      <c r="B11" s="15" t="str">
        <f aca="true" t="shared" si="1" ref="B11:B40">IF(H11=INT(H11),"I","II")</f>
        <v>I</v>
      </c>
      <c r="C11" s="10">
        <f aca="true" t="shared" si="2" ref="C11:C40">1*G11</f>
        <v>42866.516</v>
      </c>
      <c r="D11" s="13" t="str">
        <f aca="true" t="shared" si="3" ref="D11:D40">VLOOKUP(F11,I$1:J$5,2,FALSE)</f>
        <v>vis</v>
      </c>
      <c r="E11" s="40">
        <f>VLOOKUP(C11,A!C$21:E$973,3,FALSE)</f>
        <v>-17.995174934486737</v>
      </c>
      <c r="F11" s="15" t="s">
        <v>82</v>
      </c>
      <c r="G11" s="13" t="str">
        <f aca="true" t="shared" si="4" ref="G11:G40">MID(I11,3,LEN(I11)-3)</f>
        <v>42866.516</v>
      </c>
      <c r="H11" s="10">
        <f aca="true" t="shared" si="5" ref="H11:H40">1*K11</f>
        <v>-18</v>
      </c>
      <c r="I11" s="41" t="s">
        <v>85</v>
      </c>
      <c r="J11" s="42" t="s">
        <v>86</v>
      </c>
      <c r="K11" s="41">
        <v>-18</v>
      </c>
      <c r="L11" s="41" t="s">
        <v>87</v>
      </c>
      <c r="M11" s="42" t="s">
        <v>88</v>
      </c>
      <c r="N11" s="42"/>
      <c r="O11" s="43" t="s">
        <v>89</v>
      </c>
      <c r="P11" s="43" t="s">
        <v>90</v>
      </c>
    </row>
    <row r="12" spans="1:16" ht="12.75" customHeight="1" thickBot="1">
      <c r="A12" s="10" t="str">
        <f t="shared" si="0"/>
        <v> BBS 27 </v>
      </c>
      <c r="B12" s="15" t="str">
        <f t="shared" si="1"/>
        <v>I</v>
      </c>
      <c r="C12" s="10">
        <f t="shared" si="2"/>
        <v>42899.567</v>
      </c>
      <c r="D12" s="13" t="str">
        <f t="shared" si="3"/>
        <v>vis</v>
      </c>
      <c r="E12" s="40">
        <f>VLOOKUP(C12,A!C$21:E$973,3,FALSE)</f>
        <v>0</v>
      </c>
      <c r="F12" s="15" t="s">
        <v>82</v>
      </c>
      <c r="G12" s="13" t="str">
        <f t="shared" si="4"/>
        <v>42899.567</v>
      </c>
      <c r="H12" s="10">
        <f t="shared" si="5"/>
        <v>0</v>
      </c>
      <c r="I12" s="41" t="s">
        <v>91</v>
      </c>
      <c r="J12" s="42" t="s">
        <v>92</v>
      </c>
      <c r="K12" s="41">
        <v>0</v>
      </c>
      <c r="L12" s="41" t="s">
        <v>93</v>
      </c>
      <c r="M12" s="42" t="s">
        <v>88</v>
      </c>
      <c r="N12" s="42"/>
      <c r="O12" s="43" t="s">
        <v>89</v>
      </c>
      <c r="P12" s="43" t="s">
        <v>90</v>
      </c>
    </row>
    <row r="13" spans="1:16" ht="12.75" customHeight="1" thickBot="1">
      <c r="A13" s="10" t="str">
        <f t="shared" si="0"/>
        <v> BBS 28 </v>
      </c>
      <c r="B13" s="15" t="str">
        <f t="shared" si="1"/>
        <v>I</v>
      </c>
      <c r="C13" s="10">
        <f t="shared" si="2"/>
        <v>42956.504</v>
      </c>
      <c r="D13" s="13" t="str">
        <f t="shared" si="3"/>
        <v>vis</v>
      </c>
      <c r="E13" s="40">
        <f>VLOOKUP(C13,A!C$21:E$973,3,FALSE)</f>
        <v>31.000310890588878</v>
      </c>
      <c r="F13" s="15" t="s">
        <v>82</v>
      </c>
      <c r="G13" s="13" t="str">
        <f t="shared" si="4"/>
        <v>42956.504</v>
      </c>
      <c r="H13" s="10">
        <f t="shared" si="5"/>
        <v>31</v>
      </c>
      <c r="I13" s="41" t="s">
        <v>94</v>
      </c>
      <c r="J13" s="42" t="s">
        <v>95</v>
      </c>
      <c r="K13" s="41">
        <v>31</v>
      </c>
      <c r="L13" s="41" t="s">
        <v>96</v>
      </c>
      <c r="M13" s="42" t="s">
        <v>88</v>
      </c>
      <c r="N13" s="42"/>
      <c r="O13" s="43" t="s">
        <v>89</v>
      </c>
      <c r="P13" s="43" t="s">
        <v>97</v>
      </c>
    </row>
    <row r="14" spans="1:16" ht="12.75" customHeight="1" thickBot="1">
      <c r="A14" s="10" t="str">
        <f t="shared" si="0"/>
        <v> BBS 33 </v>
      </c>
      <c r="B14" s="15" t="str">
        <f t="shared" si="1"/>
        <v>I</v>
      </c>
      <c r="C14" s="10">
        <f t="shared" si="2"/>
        <v>43281.566</v>
      </c>
      <c r="D14" s="13" t="str">
        <f t="shared" si="3"/>
        <v>vis</v>
      </c>
      <c r="E14" s="40">
        <f>VLOOKUP(C14,A!C$21:E$973,3,FALSE)</f>
        <v>207.98580465943658</v>
      </c>
      <c r="F14" s="15" t="s">
        <v>82</v>
      </c>
      <c r="G14" s="13" t="str">
        <f t="shared" si="4"/>
        <v>43281.566</v>
      </c>
      <c r="H14" s="10">
        <f t="shared" si="5"/>
        <v>208</v>
      </c>
      <c r="I14" s="41" t="s">
        <v>98</v>
      </c>
      <c r="J14" s="42" t="s">
        <v>99</v>
      </c>
      <c r="K14" s="41">
        <v>208</v>
      </c>
      <c r="L14" s="41" t="s">
        <v>100</v>
      </c>
      <c r="M14" s="42" t="s">
        <v>88</v>
      </c>
      <c r="N14" s="42"/>
      <c r="O14" s="43" t="s">
        <v>89</v>
      </c>
      <c r="P14" s="43" t="s">
        <v>101</v>
      </c>
    </row>
    <row r="15" spans="1:16" ht="12.75" customHeight="1" thickBot="1">
      <c r="A15" s="10" t="str">
        <f t="shared" si="0"/>
        <v> BBS 33 </v>
      </c>
      <c r="B15" s="15" t="str">
        <f t="shared" si="1"/>
        <v>I</v>
      </c>
      <c r="C15" s="10">
        <f t="shared" si="2"/>
        <v>43283.412</v>
      </c>
      <c r="D15" s="13" t="str">
        <f t="shared" si="3"/>
        <v>vis</v>
      </c>
      <c r="E15" s="40">
        <f>VLOOKUP(C15,A!C$21:E$973,3,FALSE)</f>
        <v>208.99089052458507</v>
      </c>
      <c r="F15" s="15" t="s">
        <v>82</v>
      </c>
      <c r="G15" s="13" t="str">
        <f t="shared" si="4"/>
        <v>43283.412</v>
      </c>
      <c r="H15" s="10">
        <f t="shared" si="5"/>
        <v>209</v>
      </c>
      <c r="I15" s="41" t="s">
        <v>102</v>
      </c>
      <c r="J15" s="42" t="s">
        <v>103</v>
      </c>
      <c r="K15" s="41">
        <v>209</v>
      </c>
      <c r="L15" s="41" t="s">
        <v>104</v>
      </c>
      <c r="M15" s="42" t="s">
        <v>88</v>
      </c>
      <c r="N15" s="42"/>
      <c r="O15" s="43" t="s">
        <v>89</v>
      </c>
      <c r="P15" s="43" t="s">
        <v>101</v>
      </c>
    </row>
    <row r="16" spans="1:16" ht="12.75" customHeight="1" thickBot="1">
      <c r="A16" s="10" t="str">
        <f t="shared" si="0"/>
        <v> BBS 34 </v>
      </c>
      <c r="B16" s="15" t="str">
        <f t="shared" si="1"/>
        <v>I</v>
      </c>
      <c r="C16" s="10">
        <f t="shared" si="2"/>
        <v>43338.514</v>
      </c>
      <c r="D16" s="13" t="str">
        <f t="shared" si="3"/>
        <v>vis</v>
      </c>
      <c r="E16" s="40">
        <f>VLOOKUP(C16,A!C$21:E$973,3,FALSE)</f>
        <v>238.9921046857365</v>
      </c>
      <c r="F16" s="15" t="s">
        <v>82</v>
      </c>
      <c r="G16" s="13" t="str">
        <f t="shared" si="4"/>
        <v>43338.514</v>
      </c>
      <c r="H16" s="10">
        <f t="shared" si="5"/>
        <v>239</v>
      </c>
      <c r="I16" s="41" t="s">
        <v>105</v>
      </c>
      <c r="J16" s="42" t="s">
        <v>106</v>
      </c>
      <c r="K16" s="41">
        <v>239</v>
      </c>
      <c r="L16" s="41" t="s">
        <v>107</v>
      </c>
      <c r="M16" s="42" t="s">
        <v>88</v>
      </c>
      <c r="N16" s="42"/>
      <c r="O16" s="43" t="s">
        <v>89</v>
      </c>
      <c r="P16" s="43" t="s">
        <v>108</v>
      </c>
    </row>
    <row r="17" spans="1:16" ht="12.75" customHeight="1" thickBot="1">
      <c r="A17" s="10" t="str">
        <f t="shared" si="0"/>
        <v> BBS 37 </v>
      </c>
      <c r="B17" s="15" t="str">
        <f t="shared" si="1"/>
        <v>I</v>
      </c>
      <c r="C17" s="10">
        <f t="shared" si="2"/>
        <v>43665.463</v>
      </c>
      <c r="D17" s="13" t="str">
        <f t="shared" si="3"/>
        <v>vis</v>
      </c>
      <c r="E17" s="40">
        <f>VLOOKUP(C17,A!C$21:E$973,3,FALSE)</f>
        <v>417.005007461919</v>
      </c>
      <c r="F17" s="15" t="s">
        <v>82</v>
      </c>
      <c r="G17" s="13" t="str">
        <f t="shared" si="4"/>
        <v>43665.463</v>
      </c>
      <c r="H17" s="10">
        <f t="shared" si="5"/>
        <v>417</v>
      </c>
      <c r="I17" s="41" t="s">
        <v>109</v>
      </c>
      <c r="J17" s="42" t="s">
        <v>110</v>
      </c>
      <c r="K17" s="41">
        <v>417</v>
      </c>
      <c r="L17" s="41" t="s">
        <v>87</v>
      </c>
      <c r="M17" s="42" t="s">
        <v>88</v>
      </c>
      <c r="N17" s="42"/>
      <c r="O17" s="43" t="s">
        <v>89</v>
      </c>
      <c r="P17" s="43" t="s">
        <v>111</v>
      </c>
    </row>
    <row r="18" spans="1:16" ht="12.75" customHeight="1" thickBot="1">
      <c r="A18" s="10" t="str">
        <f t="shared" si="0"/>
        <v> BBS 43 </v>
      </c>
      <c r="B18" s="15" t="str">
        <f t="shared" si="1"/>
        <v>I</v>
      </c>
      <c r="C18" s="10">
        <f t="shared" si="2"/>
        <v>43968.496</v>
      </c>
      <c r="D18" s="13" t="str">
        <f t="shared" si="3"/>
        <v>vis</v>
      </c>
      <c r="E18" s="40">
        <f>VLOOKUP(C18,A!C$21:E$973,3,FALSE)</f>
        <v>581.9964402755201</v>
      </c>
      <c r="F18" s="15" t="s">
        <v>82</v>
      </c>
      <c r="G18" s="13" t="str">
        <f t="shared" si="4"/>
        <v>43968.496</v>
      </c>
      <c r="H18" s="10">
        <f t="shared" si="5"/>
        <v>582</v>
      </c>
      <c r="I18" s="41" t="s">
        <v>112</v>
      </c>
      <c r="J18" s="42" t="s">
        <v>113</v>
      </c>
      <c r="K18" s="41">
        <v>582</v>
      </c>
      <c r="L18" s="41" t="s">
        <v>114</v>
      </c>
      <c r="M18" s="42" t="s">
        <v>88</v>
      </c>
      <c r="N18" s="42"/>
      <c r="O18" s="43" t="s">
        <v>89</v>
      </c>
      <c r="P18" s="43" t="s">
        <v>115</v>
      </c>
    </row>
    <row r="19" spans="1:16" ht="12.75" customHeight="1" thickBot="1">
      <c r="A19" s="10" t="str">
        <f t="shared" si="0"/>
        <v> BBS 44 </v>
      </c>
      <c r="B19" s="15" t="str">
        <f t="shared" si="1"/>
        <v>I</v>
      </c>
      <c r="C19" s="10">
        <f t="shared" si="2"/>
        <v>44082.389</v>
      </c>
      <c r="D19" s="13" t="str">
        <f t="shared" si="3"/>
        <v>vis</v>
      </c>
      <c r="E19" s="40">
        <f>VLOOKUP(C19,A!C$21:E$973,3,FALSE)</f>
        <v>644.00740692747</v>
      </c>
      <c r="F19" s="15" t="s">
        <v>82</v>
      </c>
      <c r="G19" s="13" t="str">
        <f t="shared" si="4"/>
        <v>44082.389</v>
      </c>
      <c r="H19" s="10">
        <f t="shared" si="5"/>
        <v>644</v>
      </c>
      <c r="I19" s="41" t="s">
        <v>116</v>
      </c>
      <c r="J19" s="42" t="s">
        <v>117</v>
      </c>
      <c r="K19" s="41">
        <v>644</v>
      </c>
      <c r="L19" s="41" t="s">
        <v>118</v>
      </c>
      <c r="M19" s="42" t="s">
        <v>88</v>
      </c>
      <c r="N19" s="42"/>
      <c r="O19" s="43" t="s">
        <v>89</v>
      </c>
      <c r="P19" s="43" t="s">
        <v>119</v>
      </c>
    </row>
    <row r="20" spans="1:16" ht="12.75" customHeight="1" thickBot="1">
      <c r="A20" s="10" t="str">
        <f t="shared" si="0"/>
        <v> BBS 48 </v>
      </c>
      <c r="B20" s="15" t="str">
        <f t="shared" si="1"/>
        <v>I</v>
      </c>
      <c r="C20" s="10">
        <f t="shared" si="2"/>
        <v>44372.583</v>
      </c>
      <c r="D20" s="13" t="str">
        <f t="shared" si="3"/>
        <v>vis</v>
      </c>
      <c r="E20" s="40">
        <f>VLOOKUP(C20,A!C$21:E$973,3,FALSE)</f>
        <v>802.0084294362731</v>
      </c>
      <c r="F20" s="15" t="s">
        <v>82</v>
      </c>
      <c r="G20" s="13" t="str">
        <f t="shared" si="4"/>
        <v>44372.583</v>
      </c>
      <c r="H20" s="10">
        <f t="shared" si="5"/>
        <v>802</v>
      </c>
      <c r="I20" s="41" t="s">
        <v>120</v>
      </c>
      <c r="J20" s="42" t="s">
        <v>121</v>
      </c>
      <c r="K20" s="41">
        <v>802</v>
      </c>
      <c r="L20" s="41" t="s">
        <v>122</v>
      </c>
      <c r="M20" s="42" t="s">
        <v>88</v>
      </c>
      <c r="N20" s="42"/>
      <c r="O20" s="43" t="s">
        <v>89</v>
      </c>
      <c r="P20" s="43" t="s">
        <v>123</v>
      </c>
    </row>
    <row r="21" spans="1:16" ht="12.75" customHeight="1" thickBot="1">
      <c r="A21" s="10" t="str">
        <f t="shared" si="0"/>
        <v> BBS 48 </v>
      </c>
      <c r="B21" s="15" t="str">
        <f t="shared" si="1"/>
        <v>I</v>
      </c>
      <c r="C21" s="10">
        <f t="shared" si="2"/>
        <v>44383.584</v>
      </c>
      <c r="D21" s="13" t="str">
        <f t="shared" si="3"/>
        <v>vis</v>
      </c>
      <c r="E21" s="40">
        <f>VLOOKUP(C21,A!C$21:E$973,3,FALSE)</f>
        <v>807.9981096109838</v>
      </c>
      <c r="F21" s="15" t="s">
        <v>82</v>
      </c>
      <c r="G21" s="13" t="str">
        <f t="shared" si="4"/>
        <v>44383.584</v>
      </c>
      <c r="H21" s="10">
        <f t="shared" si="5"/>
        <v>808</v>
      </c>
      <c r="I21" s="41" t="s">
        <v>124</v>
      </c>
      <c r="J21" s="42" t="s">
        <v>125</v>
      </c>
      <c r="K21" s="41">
        <v>808</v>
      </c>
      <c r="L21" s="41" t="s">
        <v>84</v>
      </c>
      <c r="M21" s="42" t="s">
        <v>88</v>
      </c>
      <c r="N21" s="42"/>
      <c r="O21" s="43" t="s">
        <v>89</v>
      </c>
      <c r="P21" s="43" t="s">
        <v>123</v>
      </c>
    </row>
    <row r="22" spans="1:16" ht="12.75" customHeight="1" thickBot="1">
      <c r="A22" s="10" t="str">
        <f t="shared" si="0"/>
        <v> BBS 50 </v>
      </c>
      <c r="B22" s="15" t="str">
        <f t="shared" si="1"/>
        <v>I</v>
      </c>
      <c r="C22" s="10">
        <f t="shared" si="2"/>
        <v>44486.42</v>
      </c>
      <c r="D22" s="13" t="str">
        <f t="shared" si="3"/>
        <v>vis</v>
      </c>
      <c r="E22" s="40">
        <f>VLOOKUP(C22,A!C$21:E$973,3,FALSE)</f>
        <v>863.9889059427991</v>
      </c>
      <c r="F22" s="15" t="s">
        <v>82</v>
      </c>
      <c r="G22" s="13" t="str">
        <f t="shared" si="4"/>
        <v>44486.420</v>
      </c>
      <c r="H22" s="10">
        <f t="shared" si="5"/>
        <v>864</v>
      </c>
      <c r="I22" s="41" t="s">
        <v>126</v>
      </c>
      <c r="J22" s="42" t="s">
        <v>127</v>
      </c>
      <c r="K22" s="41">
        <v>864</v>
      </c>
      <c r="L22" s="41" t="s">
        <v>128</v>
      </c>
      <c r="M22" s="42" t="s">
        <v>88</v>
      </c>
      <c r="N22" s="42"/>
      <c r="O22" s="43" t="s">
        <v>89</v>
      </c>
      <c r="P22" s="43" t="s">
        <v>129</v>
      </c>
    </row>
    <row r="23" spans="1:16" ht="12.75" customHeight="1" thickBot="1">
      <c r="A23" s="10" t="str">
        <f t="shared" si="0"/>
        <v> BBS 52 </v>
      </c>
      <c r="B23" s="15" t="str">
        <f t="shared" si="1"/>
        <v>I</v>
      </c>
      <c r="C23" s="10">
        <f t="shared" si="2"/>
        <v>44629.697</v>
      </c>
      <c r="D23" s="13" t="str">
        <f t="shared" si="3"/>
        <v>vis</v>
      </c>
      <c r="E23" s="40">
        <f>VLOOKUP(C23,A!C$21:E$973,3,FALSE)</f>
        <v>941.9984874709988</v>
      </c>
      <c r="F23" s="15" t="s">
        <v>82</v>
      </c>
      <c r="G23" s="13" t="str">
        <f t="shared" si="4"/>
        <v>44629.697</v>
      </c>
      <c r="H23" s="10">
        <f t="shared" si="5"/>
        <v>942</v>
      </c>
      <c r="I23" s="41" t="s">
        <v>130</v>
      </c>
      <c r="J23" s="42" t="s">
        <v>131</v>
      </c>
      <c r="K23" s="41">
        <v>942</v>
      </c>
      <c r="L23" s="41" t="s">
        <v>84</v>
      </c>
      <c r="M23" s="42" t="s">
        <v>88</v>
      </c>
      <c r="N23" s="42"/>
      <c r="O23" s="43" t="s">
        <v>89</v>
      </c>
      <c r="P23" s="43" t="s">
        <v>132</v>
      </c>
    </row>
    <row r="24" spans="1:16" ht="12.75" customHeight="1" thickBot="1">
      <c r="A24" s="10" t="str">
        <f t="shared" si="0"/>
        <v> BBS 53 </v>
      </c>
      <c r="B24" s="15" t="str">
        <f t="shared" si="1"/>
        <v>I</v>
      </c>
      <c r="C24" s="10">
        <f t="shared" si="2"/>
        <v>44675.609</v>
      </c>
      <c r="D24" s="13" t="str">
        <f t="shared" si="3"/>
        <v>vis</v>
      </c>
      <c r="E24" s="40">
        <f>VLOOKUP(C24,A!C$21:E$973,3,FALSE)</f>
        <v>966.9960509816977</v>
      </c>
      <c r="F24" s="15" t="s">
        <v>82</v>
      </c>
      <c r="G24" s="13" t="str">
        <f t="shared" si="4"/>
        <v>44675.609</v>
      </c>
      <c r="H24" s="10">
        <f t="shared" si="5"/>
        <v>967</v>
      </c>
      <c r="I24" s="41" t="s">
        <v>133</v>
      </c>
      <c r="J24" s="42" t="s">
        <v>134</v>
      </c>
      <c r="K24" s="41">
        <v>967</v>
      </c>
      <c r="L24" s="41" t="s">
        <v>114</v>
      </c>
      <c r="M24" s="42" t="s">
        <v>88</v>
      </c>
      <c r="N24" s="42"/>
      <c r="O24" s="43" t="s">
        <v>89</v>
      </c>
      <c r="P24" s="43" t="s">
        <v>135</v>
      </c>
    </row>
    <row r="25" spans="1:16" ht="12.75" customHeight="1" thickBot="1">
      <c r="A25" s="10" t="str">
        <f t="shared" si="0"/>
        <v> BBS 56 </v>
      </c>
      <c r="B25" s="15" t="str">
        <f t="shared" si="1"/>
        <v>I</v>
      </c>
      <c r="C25" s="10">
        <f t="shared" si="2"/>
        <v>44811.509</v>
      </c>
      <c r="D25" s="13" t="str">
        <f t="shared" si="3"/>
        <v>vis</v>
      </c>
      <c r="E25" s="40">
        <f>VLOOKUP(C25,A!C$21:E$973,3,FALSE)</f>
        <v>1040.9891003174762</v>
      </c>
      <c r="F25" s="15" t="s">
        <v>82</v>
      </c>
      <c r="G25" s="13" t="str">
        <f t="shared" si="4"/>
        <v>44811.509</v>
      </c>
      <c r="H25" s="10">
        <f t="shared" si="5"/>
        <v>1041</v>
      </c>
      <c r="I25" s="41" t="s">
        <v>139</v>
      </c>
      <c r="J25" s="42" t="s">
        <v>140</v>
      </c>
      <c r="K25" s="41">
        <v>1041</v>
      </c>
      <c r="L25" s="41" t="s">
        <v>128</v>
      </c>
      <c r="M25" s="42" t="s">
        <v>88</v>
      </c>
      <c r="N25" s="42"/>
      <c r="O25" s="43" t="s">
        <v>141</v>
      </c>
      <c r="P25" s="43" t="s">
        <v>142</v>
      </c>
    </row>
    <row r="26" spans="1:16" ht="12.75" customHeight="1" thickBot="1">
      <c r="A26" s="10" t="str">
        <f t="shared" si="0"/>
        <v> BBS 56 </v>
      </c>
      <c r="B26" s="15" t="str">
        <f t="shared" si="1"/>
        <v>I</v>
      </c>
      <c r="C26" s="10">
        <f t="shared" si="2"/>
        <v>44811.521</v>
      </c>
      <c r="D26" s="13" t="str">
        <f t="shared" si="3"/>
        <v>vis</v>
      </c>
      <c r="E26" s="40">
        <f>VLOOKUP(C26,A!C$21:E$973,3,FALSE)</f>
        <v>1040.9956339200678</v>
      </c>
      <c r="F26" s="15" t="s">
        <v>82</v>
      </c>
      <c r="G26" s="13" t="str">
        <f t="shared" si="4"/>
        <v>44811.521</v>
      </c>
      <c r="H26" s="10">
        <f t="shared" si="5"/>
        <v>1041</v>
      </c>
      <c r="I26" s="41" t="s">
        <v>143</v>
      </c>
      <c r="J26" s="42" t="s">
        <v>144</v>
      </c>
      <c r="K26" s="41">
        <v>1041</v>
      </c>
      <c r="L26" s="41" t="s">
        <v>145</v>
      </c>
      <c r="M26" s="42" t="s">
        <v>88</v>
      </c>
      <c r="N26" s="42"/>
      <c r="O26" s="43" t="s">
        <v>146</v>
      </c>
      <c r="P26" s="43" t="s">
        <v>142</v>
      </c>
    </row>
    <row r="27" spans="1:16" ht="12.75" customHeight="1" thickBot="1">
      <c r="A27" s="10" t="str">
        <f t="shared" si="0"/>
        <v> BBS 56 </v>
      </c>
      <c r="B27" s="15" t="str">
        <f t="shared" si="1"/>
        <v>I</v>
      </c>
      <c r="C27" s="10">
        <f t="shared" si="2"/>
        <v>44811.522</v>
      </c>
      <c r="D27" s="13" t="str">
        <f t="shared" si="3"/>
        <v>vis</v>
      </c>
      <c r="E27" s="40">
        <f>VLOOKUP(C27,A!C$21:E$973,3,FALSE)</f>
        <v>1040.9961783869485</v>
      </c>
      <c r="F27" s="15" t="s">
        <v>82</v>
      </c>
      <c r="G27" s="13" t="str">
        <f t="shared" si="4"/>
        <v>44811.522</v>
      </c>
      <c r="H27" s="10">
        <f t="shared" si="5"/>
        <v>1041</v>
      </c>
      <c r="I27" s="41" t="s">
        <v>147</v>
      </c>
      <c r="J27" s="42" t="s">
        <v>148</v>
      </c>
      <c r="K27" s="41">
        <v>1041</v>
      </c>
      <c r="L27" s="41" t="s">
        <v>114</v>
      </c>
      <c r="M27" s="42" t="s">
        <v>88</v>
      </c>
      <c r="N27" s="42"/>
      <c r="O27" s="43" t="s">
        <v>89</v>
      </c>
      <c r="P27" s="43" t="s">
        <v>142</v>
      </c>
    </row>
    <row r="28" spans="1:16" ht="12.75" customHeight="1" thickBot="1">
      <c r="A28" s="10" t="str">
        <f t="shared" si="0"/>
        <v> BBS 61 </v>
      </c>
      <c r="B28" s="15" t="str">
        <f t="shared" si="1"/>
        <v>I</v>
      </c>
      <c r="C28" s="10">
        <f t="shared" si="2"/>
        <v>45138.452</v>
      </c>
      <c r="D28" s="13" t="str">
        <f t="shared" si="3"/>
        <v>vis</v>
      </c>
      <c r="E28" s="40">
        <f>VLOOKUP(C28,A!C$21:E$973,3,FALSE)</f>
        <v>1218.9987362923628</v>
      </c>
      <c r="F28" s="15" t="s">
        <v>82</v>
      </c>
      <c r="G28" s="13" t="str">
        <f t="shared" si="4"/>
        <v>45138.452</v>
      </c>
      <c r="H28" s="10">
        <f t="shared" si="5"/>
        <v>1219</v>
      </c>
      <c r="I28" s="41" t="s">
        <v>149</v>
      </c>
      <c r="J28" s="42" t="s">
        <v>150</v>
      </c>
      <c r="K28" s="41">
        <v>1219</v>
      </c>
      <c r="L28" s="41" t="s">
        <v>151</v>
      </c>
      <c r="M28" s="42" t="s">
        <v>88</v>
      </c>
      <c r="N28" s="42"/>
      <c r="O28" s="43" t="s">
        <v>89</v>
      </c>
      <c r="P28" s="43" t="s">
        <v>152</v>
      </c>
    </row>
    <row r="29" spans="1:16" ht="12.75" customHeight="1" thickBot="1">
      <c r="A29" s="10" t="str">
        <f t="shared" si="0"/>
        <v> BBS 62 </v>
      </c>
      <c r="B29" s="15" t="str">
        <f t="shared" si="1"/>
        <v>I</v>
      </c>
      <c r="C29" s="10">
        <f t="shared" si="2"/>
        <v>45241.313</v>
      </c>
      <c r="D29" s="13" t="str">
        <f t="shared" si="3"/>
        <v>vis</v>
      </c>
      <c r="E29" s="40">
        <f>VLOOKUP(C29,A!C$21:E$973,3,FALSE)</f>
        <v>1275.003144296246</v>
      </c>
      <c r="F29" s="15" t="s">
        <v>82</v>
      </c>
      <c r="G29" s="13" t="str">
        <f t="shared" si="4"/>
        <v>45241.313</v>
      </c>
      <c r="H29" s="10">
        <f t="shared" si="5"/>
        <v>1275</v>
      </c>
      <c r="I29" s="41" t="s">
        <v>153</v>
      </c>
      <c r="J29" s="42" t="s">
        <v>154</v>
      </c>
      <c r="K29" s="41">
        <v>1275</v>
      </c>
      <c r="L29" s="41" t="s">
        <v>155</v>
      </c>
      <c r="M29" s="42" t="s">
        <v>88</v>
      </c>
      <c r="N29" s="42"/>
      <c r="O29" s="43" t="s">
        <v>89</v>
      </c>
      <c r="P29" s="43" t="s">
        <v>156</v>
      </c>
    </row>
    <row r="30" spans="1:16" ht="12.75" customHeight="1" thickBot="1">
      <c r="A30" s="10" t="str">
        <f t="shared" si="0"/>
        <v> BBS 69 </v>
      </c>
      <c r="B30" s="15" t="str">
        <f t="shared" si="1"/>
        <v>I</v>
      </c>
      <c r="C30" s="10">
        <f t="shared" si="2"/>
        <v>45612.296</v>
      </c>
      <c r="D30" s="13" t="str">
        <f t="shared" si="3"/>
        <v>vis</v>
      </c>
      <c r="E30" s="40">
        <f>VLOOKUP(C30,A!C$21:E$973,3,FALSE)</f>
        <v>1476.9911017777385</v>
      </c>
      <c r="F30" s="15" t="s">
        <v>82</v>
      </c>
      <c r="G30" s="13" t="str">
        <f t="shared" si="4"/>
        <v>45612.296</v>
      </c>
      <c r="H30" s="10">
        <f t="shared" si="5"/>
        <v>1477</v>
      </c>
      <c r="I30" s="41" t="s">
        <v>157</v>
      </c>
      <c r="J30" s="42" t="s">
        <v>158</v>
      </c>
      <c r="K30" s="41">
        <v>1477</v>
      </c>
      <c r="L30" s="41" t="s">
        <v>159</v>
      </c>
      <c r="M30" s="42" t="s">
        <v>88</v>
      </c>
      <c r="N30" s="42"/>
      <c r="O30" s="43" t="s">
        <v>89</v>
      </c>
      <c r="P30" s="43" t="s">
        <v>160</v>
      </c>
    </row>
    <row r="31" spans="1:16" ht="12.75" customHeight="1" thickBot="1">
      <c r="A31" s="10" t="str">
        <f t="shared" si="0"/>
        <v> BBS 78 </v>
      </c>
      <c r="B31" s="15" t="str">
        <f t="shared" si="1"/>
        <v>I</v>
      </c>
      <c r="C31" s="10">
        <f t="shared" si="2"/>
        <v>46354.317</v>
      </c>
      <c r="D31" s="13" t="str">
        <f t="shared" si="3"/>
        <v>vis</v>
      </c>
      <c r="E31" s="40">
        <f>VLOOKUP(C31,A!C$21:E$973,3,FALSE)</f>
        <v>1880.9969624192622</v>
      </c>
      <c r="F31" s="15" t="s">
        <v>82</v>
      </c>
      <c r="G31" s="13" t="str">
        <f t="shared" si="4"/>
        <v>46354.317</v>
      </c>
      <c r="H31" s="10">
        <f t="shared" si="5"/>
        <v>1881</v>
      </c>
      <c r="I31" s="41" t="s">
        <v>161</v>
      </c>
      <c r="J31" s="42" t="s">
        <v>162</v>
      </c>
      <c r="K31" s="41">
        <v>1881</v>
      </c>
      <c r="L31" s="41" t="s">
        <v>163</v>
      </c>
      <c r="M31" s="42" t="s">
        <v>88</v>
      </c>
      <c r="N31" s="42"/>
      <c r="O31" s="43" t="s">
        <v>89</v>
      </c>
      <c r="P31" s="43" t="s">
        <v>164</v>
      </c>
    </row>
    <row r="32" spans="1:16" ht="12.75" customHeight="1" thickBot="1">
      <c r="A32" s="10" t="str">
        <f t="shared" si="0"/>
        <v> BBS 83 </v>
      </c>
      <c r="B32" s="15" t="str">
        <f t="shared" si="1"/>
        <v>I</v>
      </c>
      <c r="C32" s="10">
        <f t="shared" si="2"/>
        <v>46914.515</v>
      </c>
      <c r="D32" s="13" t="str">
        <f t="shared" si="3"/>
        <v>vis</v>
      </c>
      <c r="E32" s="40">
        <f>VLOOKUP(C32,A!C$21:E$973,3,FALSE)</f>
        <v>2186.0062210785977</v>
      </c>
      <c r="F32" s="15" t="s">
        <v>82</v>
      </c>
      <c r="G32" s="13" t="str">
        <f t="shared" si="4"/>
        <v>46914.515</v>
      </c>
      <c r="H32" s="10">
        <f t="shared" si="5"/>
        <v>2186</v>
      </c>
      <c r="I32" s="41" t="s">
        <v>165</v>
      </c>
      <c r="J32" s="42" t="s">
        <v>166</v>
      </c>
      <c r="K32" s="41">
        <v>2186</v>
      </c>
      <c r="L32" s="41" t="s">
        <v>167</v>
      </c>
      <c r="M32" s="42" t="s">
        <v>88</v>
      </c>
      <c r="N32" s="42"/>
      <c r="O32" s="43" t="s">
        <v>89</v>
      </c>
      <c r="P32" s="43" t="s">
        <v>168</v>
      </c>
    </row>
    <row r="33" spans="1:16" ht="12.75" customHeight="1" thickBot="1">
      <c r="A33" s="10" t="str">
        <f t="shared" si="0"/>
        <v> BBS 96 </v>
      </c>
      <c r="B33" s="15" t="str">
        <f t="shared" si="1"/>
        <v>I</v>
      </c>
      <c r="C33" s="10">
        <f t="shared" si="2"/>
        <v>48084.44</v>
      </c>
      <c r="D33" s="13" t="str">
        <f t="shared" si="3"/>
        <v>vis</v>
      </c>
      <c r="E33" s="40">
        <f>VLOOKUP(C33,A!C$21:E$973,3,FALSE)</f>
        <v>2822.991638622085</v>
      </c>
      <c r="F33" s="15" t="s">
        <v>82</v>
      </c>
      <c r="G33" s="13" t="str">
        <f t="shared" si="4"/>
        <v>48084.44</v>
      </c>
      <c r="H33" s="10">
        <f t="shared" si="5"/>
        <v>2823</v>
      </c>
      <c r="I33" s="41" t="s">
        <v>174</v>
      </c>
      <c r="J33" s="42" t="s">
        <v>175</v>
      </c>
      <c r="K33" s="41">
        <v>2823</v>
      </c>
      <c r="L33" s="41" t="s">
        <v>176</v>
      </c>
      <c r="M33" s="42" t="s">
        <v>177</v>
      </c>
      <c r="N33" s="42" t="s">
        <v>178</v>
      </c>
      <c r="O33" s="43" t="s">
        <v>179</v>
      </c>
      <c r="P33" s="43" t="s">
        <v>180</v>
      </c>
    </row>
    <row r="34" spans="1:16" ht="12.75" customHeight="1" thickBot="1">
      <c r="A34" s="10" t="str">
        <f t="shared" si="0"/>
        <v> BBS 111 </v>
      </c>
      <c r="B34" s="15" t="str">
        <f t="shared" si="1"/>
        <v>I</v>
      </c>
      <c r="C34" s="10">
        <f t="shared" si="2"/>
        <v>49928.425</v>
      </c>
      <c r="D34" s="13" t="str">
        <f t="shared" si="3"/>
        <v>vis</v>
      </c>
      <c r="E34" s="40">
        <f>VLOOKUP(C34,A!C$21:E$973,3,FALSE)</f>
        <v>3826.980403003497</v>
      </c>
      <c r="F34" s="15" t="s">
        <v>82</v>
      </c>
      <c r="G34" s="13" t="str">
        <f t="shared" si="4"/>
        <v>49928.425</v>
      </c>
      <c r="H34" s="10">
        <f t="shared" si="5"/>
        <v>3827</v>
      </c>
      <c r="I34" s="41" t="s">
        <v>181</v>
      </c>
      <c r="J34" s="42" t="s">
        <v>182</v>
      </c>
      <c r="K34" s="41">
        <v>3827</v>
      </c>
      <c r="L34" s="41" t="s">
        <v>183</v>
      </c>
      <c r="M34" s="42" t="s">
        <v>177</v>
      </c>
      <c r="N34" s="42" t="s">
        <v>178</v>
      </c>
      <c r="O34" s="43" t="s">
        <v>179</v>
      </c>
      <c r="P34" s="43" t="s">
        <v>184</v>
      </c>
    </row>
    <row r="35" spans="1:16" ht="12.75" customHeight="1" thickBot="1">
      <c r="A35" s="10" t="str">
        <f t="shared" si="0"/>
        <v>IBVS 4888 </v>
      </c>
      <c r="B35" s="15" t="str">
        <f t="shared" si="1"/>
        <v>I</v>
      </c>
      <c r="C35" s="10">
        <f t="shared" si="2"/>
        <v>50927.5368</v>
      </c>
      <c r="D35" s="13" t="str">
        <f t="shared" si="3"/>
        <v>vis</v>
      </c>
      <c r="E35" s="40">
        <f>VLOOKUP(C35,A!C$21:E$973,3,FALSE)</f>
        <v>4370.96369004807</v>
      </c>
      <c r="F35" s="15" t="s">
        <v>82</v>
      </c>
      <c r="G35" s="13" t="str">
        <f t="shared" si="4"/>
        <v>50927.5368</v>
      </c>
      <c r="H35" s="10">
        <f t="shared" si="5"/>
        <v>4371</v>
      </c>
      <c r="I35" s="41" t="s">
        <v>190</v>
      </c>
      <c r="J35" s="42" t="s">
        <v>191</v>
      </c>
      <c r="K35" s="41">
        <v>4371</v>
      </c>
      <c r="L35" s="41" t="s">
        <v>192</v>
      </c>
      <c r="M35" s="42" t="s">
        <v>177</v>
      </c>
      <c r="N35" s="42" t="s">
        <v>178</v>
      </c>
      <c r="O35" s="43" t="s">
        <v>193</v>
      </c>
      <c r="P35" s="44" t="s">
        <v>194</v>
      </c>
    </row>
    <row r="36" spans="1:16" ht="12.75" customHeight="1" thickBot="1">
      <c r="A36" s="10" t="str">
        <f t="shared" si="0"/>
        <v>IBVS 6093 </v>
      </c>
      <c r="B36" s="15" t="str">
        <f t="shared" si="1"/>
        <v>I</v>
      </c>
      <c r="C36" s="10">
        <f t="shared" si="2"/>
        <v>56455.8065</v>
      </c>
      <c r="D36" s="13" t="str">
        <f t="shared" si="3"/>
        <v>vis</v>
      </c>
      <c r="E36" s="40">
        <f>VLOOKUP(C36,A!C$21:E$973,3,FALSE)</f>
        <v>7380.923459390118</v>
      </c>
      <c r="F36" s="15" t="s">
        <v>82</v>
      </c>
      <c r="G36" s="13" t="str">
        <f t="shared" si="4"/>
        <v>56455.8065</v>
      </c>
      <c r="H36" s="10">
        <f t="shared" si="5"/>
        <v>7381</v>
      </c>
      <c r="I36" s="41" t="s">
        <v>199</v>
      </c>
      <c r="J36" s="42" t="s">
        <v>200</v>
      </c>
      <c r="K36" s="41">
        <v>7381</v>
      </c>
      <c r="L36" s="41" t="s">
        <v>201</v>
      </c>
      <c r="M36" s="42" t="s">
        <v>202</v>
      </c>
      <c r="N36" s="42" t="s">
        <v>82</v>
      </c>
      <c r="O36" s="43" t="s">
        <v>188</v>
      </c>
      <c r="P36" s="44" t="s">
        <v>203</v>
      </c>
    </row>
    <row r="37" spans="1:16" ht="12.75" customHeight="1" thickBot="1">
      <c r="A37" s="10" t="str">
        <f t="shared" si="0"/>
        <v> BBS 54 </v>
      </c>
      <c r="B37" s="15" t="str">
        <f t="shared" si="1"/>
        <v>I</v>
      </c>
      <c r="C37" s="10">
        <f t="shared" si="2"/>
        <v>44734.386</v>
      </c>
      <c r="D37" s="13" t="str">
        <f t="shared" si="3"/>
        <v>vis</v>
      </c>
      <c r="E37" s="40">
        <f>VLOOKUP(C37,A!C$21:E$973,3,FALSE)</f>
        <v>998.9981809361432</v>
      </c>
      <c r="F37" s="15" t="s">
        <v>82</v>
      </c>
      <c r="G37" s="13" t="str">
        <f t="shared" si="4"/>
        <v>44734.386</v>
      </c>
      <c r="H37" s="10">
        <f t="shared" si="5"/>
        <v>999</v>
      </c>
      <c r="I37" s="41" t="s">
        <v>136</v>
      </c>
      <c r="J37" s="42" t="s">
        <v>137</v>
      </c>
      <c r="K37" s="41">
        <v>999</v>
      </c>
      <c r="L37" s="41" t="s">
        <v>84</v>
      </c>
      <c r="M37" s="42" t="s">
        <v>88</v>
      </c>
      <c r="N37" s="42"/>
      <c r="O37" s="43" t="s">
        <v>89</v>
      </c>
      <c r="P37" s="43" t="s">
        <v>138</v>
      </c>
    </row>
    <row r="38" spans="1:16" ht="12.75" customHeight="1" thickBot="1">
      <c r="A38" s="10" t="str">
        <f t="shared" si="0"/>
        <v> BRNO 30 </v>
      </c>
      <c r="B38" s="15" t="str">
        <f t="shared" si="1"/>
        <v>I</v>
      </c>
      <c r="C38" s="10">
        <f t="shared" si="2"/>
        <v>47656.495</v>
      </c>
      <c r="D38" s="13" t="str">
        <f t="shared" si="3"/>
        <v>vis</v>
      </c>
      <c r="E38" s="40">
        <f>VLOOKUP(C38,A!C$21:E$973,3,FALSE)</f>
        <v>2589.9897585779395</v>
      </c>
      <c r="F38" s="15" t="s">
        <v>82</v>
      </c>
      <c r="G38" s="13" t="str">
        <f t="shared" si="4"/>
        <v>47656.495</v>
      </c>
      <c r="H38" s="10">
        <f t="shared" si="5"/>
        <v>2590</v>
      </c>
      <c r="I38" s="41" t="s">
        <v>169</v>
      </c>
      <c r="J38" s="42" t="s">
        <v>170</v>
      </c>
      <c r="K38" s="41">
        <v>2590</v>
      </c>
      <c r="L38" s="41" t="s">
        <v>171</v>
      </c>
      <c r="M38" s="42" t="s">
        <v>88</v>
      </c>
      <c r="N38" s="42"/>
      <c r="O38" s="43" t="s">
        <v>172</v>
      </c>
      <c r="P38" s="43" t="s">
        <v>173</v>
      </c>
    </row>
    <row r="39" spans="1:16" ht="12.75" customHeight="1" thickBot="1">
      <c r="A39" s="10" t="str">
        <f t="shared" si="0"/>
        <v> BBS 113 </v>
      </c>
      <c r="B39" s="15" t="str">
        <f t="shared" si="1"/>
        <v>I</v>
      </c>
      <c r="C39" s="10">
        <f t="shared" si="2"/>
        <v>50299.4092</v>
      </c>
      <c r="D39" s="13" t="str">
        <f t="shared" si="3"/>
        <v>vis</v>
      </c>
      <c r="E39" s="40">
        <f>VLOOKUP(C39,A!C$21:E$973,3,FALSE)</f>
        <v>4028.969013845248</v>
      </c>
      <c r="F39" s="15" t="s">
        <v>82</v>
      </c>
      <c r="G39" s="13" t="str">
        <f t="shared" si="4"/>
        <v>50299.4092</v>
      </c>
      <c r="H39" s="10">
        <f t="shared" si="5"/>
        <v>4029</v>
      </c>
      <c r="I39" s="41" t="s">
        <v>185</v>
      </c>
      <c r="J39" s="42" t="s">
        <v>186</v>
      </c>
      <c r="K39" s="41">
        <v>4029</v>
      </c>
      <c r="L39" s="41" t="s">
        <v>187</v>
      </c>
      <c r="M39" s="42" t="s">
        <v>177</v>
      </c>
      <c r="N39" s="42" t="s">
        <v>178</v>
      </c>
      <c r="O39" s="43" t="s">
        <v>188</v>
      </c>
      <c r="P39" s="43" t="s">
        <v>189</v>
      </c>
    </row>
    <row r="40" spans="1:16" ht="12.75" customHeight="1" thickBot="1">
      <c r="A40" s="10" t="str">
        <f t="shared" si="0"/>
        <v> BBS 121 </v>
      </c>
      <c r="B40" s="15" t="str">
        <f t="shared" si="1"/>
        <v>I</v>
      </c>
      <c r="C40" s="10">
        <f t="shared" si="2"/>
        <v>51322.413</v>
      </c>
      <c r="D40" s="13" t="str">
        <f t="shared" si="3"/>
        <v>vis</v>
      </c>
      <c r="E40" s="40">
        <f>VLOOKUP(C40,A!C$21:E$973,3,FALSE)</f>
        <v>4585.960703647219</v>
      </c>
      <c r="F40" s="15" t="s">
        <v>82</v>
      </c>
      <c r="G40" s="13" t="str">
        <f t="shared" si="4"/>
        <v>51322.413</v>
      </c>
      <c r="H40" s="10">
        <f t="shared" si="5"/>
        <v>4586</v>
      </c>
      <c r="I40" s="41" t="s">
        <v>195</v>
      </c>
      <c r="J40" s="42" t="s">
        <v>196</v>
      </c>
      <c r="K40" s="41">
        <v>4586</v>
      </c>
      <c r="L40" s="41" t="s">
        <v>197</v>
      </c>
      <c r="M40" s="42" t="s">
        <v>177</v>
      </c>
      <c r="N40" s="42" t="s">
        <v>178</v>
      </c>
      <c r="O40" s="43" t="s">
        <v>179</v>
      </c>
      <c r="P40" s="43" t="s">
        <v>198</v>
      </c>
    </row>
    <row r="41" spans="2:6" ht="12.75">
      <c r="B41" s="15"/>
      <c r="F41" s="15"/>
    </row>
    <row r="42" spans="2:6" ht="12.75">
      <c r="B42" s="15"/>
      <c r="F42" s="15"/>
    </row>
    <row r="43" spans="2:6" ht="12.75">
      <c r="B43" s="15"/>
      <c r="F43" s="15"/>
    </row>
    <row r="44" spans="2:6" ht="12.75">
      <c r="B44" s="15"/>
      <c r="F44" s="15"/>
    </row>
    <row r="45" spans="2:6" ht="12.75">
      <c r="B45" s="15"/>
      <c r="F45" s="15"/>
    </row>
    <row r="46" spans="2:6" ht="12.75">
      <c r="B46" s="15"/>
      <c r="F46" s="15"/>
    </row>
    <row r="47" spans="2:6" ht="12.75">
      <c r="B47" s="15"/>
      <c r="F47" s="15"/>
    </row>
    <row r="48" spans="2:6" ht="12.75">
      <c r="B48" s="15"/>
      <c r="F48" s="15"/>
    </row>
    <row r="49" spans="2:6" ht="12.75">
      <c r="B49" s="15"/>
      <c r="F49" s="15"/>
    </row>
    <row r="50" spans="2:6" ht="12.75">
      <c r="B50" s="15"/>
      <c r="F50" s="15"/>
    </row>
    <row r="51" spans="2:6" ht="12.75">
      <c r="B51" s="15"/>
      <c r="F51" s="15"/>
    </row>
    <row r="52" spans="2:6" ht="12.75">
      <c r="B52" s="15"/>
      <c r="F52" s="15"/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</sheetData>
  <sheetProtection/>
  <hyperlinks>
    <hyperlink ref="P35" r:id="rId1" display="http://www.konkoly.hu/cgi-bin/IBVS?4888"/>
    <hyperlink ref="P36" r:id="rId2" display="http://www.konkoly.hu/cgi-bin/IBVS?609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