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<sst xmlns="http://schemas.openxmlformats.org/spreadsheetml/2006/main" count="53" uniqueCount="47">
  <si>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</si>
  <si>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</si>
  <si>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</si>
  <si>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</si>
  <si>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</si>
  <si>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</si>
  <si>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</si>
  <si>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</si>
  <si>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</si>
  <si>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</si>
  <si>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</si>
  <si>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</si>
  <si>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</si>
  <si>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</si>
  <si>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</si>
  <si>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</si>
  <si>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</si>
  <si>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</si>
  <si>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</si>
  <si>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</si>
  <si>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</si>
  <si>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</si>
  <si>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</si>
  <si>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</si>
  <si>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</si>
  <si>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</si>
  <si>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</si>
  <si>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</si>
  <si>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</si>
  <si>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</si>
  <si>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</si>
  <si>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</si>
  <si>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</si>
  <si>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</si>
  <si>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</si>
  <si>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</si>
  <si>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</si>
  <si>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</si>
  <si>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V2332 Oph / GSC 1008-1752</t>
  </si>
  <si>
    <t>EB</t>
  </si>
  <si>
    <t>Kreiner</t>
  </si>
  <si>
    <t>not avail.</t>
  </si>
  <si>
    <t>J.M. Kreiner, 2004, Acta Astronomica, vol. 54, pp 207-210.</t>
  </si>
  <si>
    <t>IBVS 5713</t>
  </si>
  <si>
    <t>I</t>
  </si>
  <si>
    <t>IBVS 5837</t>
  </si>
  <si>
    <t>IBVS 5945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</si>
</sst>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V2332 Oph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1866334"/>
        <c:axId val="39688143"/>
      </c:scatterChart>
      <c:valAx>
        <c:axId val="1186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crossBetween val="midCat"/>
        <c:dispUnits/>
      </c:valAx>
      <c:valAx>
        <c:axId val="3968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24</v>
      </c>
      <c r="B2" s="29" t="s">
        <v>39</v>
      </c>
      <c r="C2" s="3"/>
      <c r="D2" s="3"/>
    </row>
    <row r="3" ht="13.5" thickBot="1"/>
    <row r="4" spans="1:4" ht="14.25" thickBot="1" thickTop="1">
      <c r="A4" s="5" t="s">
        <v>0</v>
      </c>
      <c r="C4" s="8" t="s">
        <v>41</v>
      </c>
      <c r="D4" s="9" t="s">
        <v>41</v>
      </c>
    </row>
    <row r="6" ht="12.75">
      <c r="A6" s="5" t="s">
        <v>1</v>
      </c>
    </row>
    <row r="7" spans="1:4" ht="12.75">
      <c r="A7" t="s">
        <v>2</v>
      </c>
      <c r="C7">
        <v>52500.3215</v>
      </c>
      <c r="D7" s="30" t="s">
        <v>42</v>
      </c>
    </row>
    <row r="8" spans="1:4" ht="12.75">
      <c r="A8" t="s">
        <v>3</v>
      </c>
      <c r="C8">
        <v>0.54457705</v>
      </c>
      <c r="D8" s="30" t="s">
        <v>42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-0.0006733693656557939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7.633113959718247E-07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17</v>
      </c>
      <c r="B15" s="12"/>
      <c r="C15" s="15">
        <f>(C7+C11)+(C8+C12)*INT(MAX(F21:F3533))</f>
        <v>55327.7688333434</v>
      </c>
      <c r="D15" s="16" t="s">
        <v>33</v>
      </c>
      <c r="E15" s="17">
        <f ca="1">TODAY()+15018.5-B9/24</f>
        <v>59904.5</v>
      </c>
    </row>
    <row r="16" spans="1:5" ht="12.75">
      <c r="A16" s="18" t="s">
        <v>4</v>
      </c>
      <c r="B16" s="12"/>
      <c r="C16" s="19">
        <f>+C8+C12</f>
        <v>0.544577813311396</v>
      </c>
      <c r="D16" s="16" t="s">
        <v>34</v>
      </c>
      <c r="E16" s="17">
        <f>ROUND(2*(E15-C15)/C16,0)/2+1</f>
        <v>8405</v>
      </c>
    </row>
    <row r="17" spans="1:5" ht="13.5" thickBot="1">
      <c r="A17" s="16" t="s">
        <v>30</v>
      </c>
      <c r="B17" s="12"/>
      <c r="C17" s="12">
        <f>COUNT(C21:C2191)</f>
        <v>4</v>
      </c>
      <c r="D17" s="16" t="s">
        <v>35</v>
      </c>
      <c r="E17" s="20">
        <f>+C15+C16*E16-15018.5-C9/24</f>
        <v>44886.84118755902</v>
      </c>
    </row>
    <row r="18" spans="1:5" ht="14.25" thickBot="1" thickTop="1">
      <c r="A18" s="18" t="s">
        <v>5</v>
      </c>
      <c r="B18" s="12"/>
      <c r="C18" s="21">
        <f>+C15</f>
        <v>55327.7688333434</v>
      </c>
      <c r="D18" s="22">
        <f>+C16</f>
        <v>0.544577813311396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</row>
    <row r="21" spans="1:17" ht="12.75">
      <c r="A21" s="33" t="s">
        <v>40</v>
      </c>
      <c r="B21" s="33"/>
      <c r="C21" s="34">
        <v>52500.3215</v>
      </c>
      <c r="D21" s="34" t="s">
        <v>13</v>
      </c>
      <c r="E21" s="33">
        <f>+(C21-C$7)/C$8</f>
        <v>0</v>
      </c>
      <c r="F21" s="33">
        <f>ROUND(2*E21,0)/2</f>
        <v>0</v>
      </c>
      <c r="G21" s="33">
        <f>+C21-(C$7+F21*C$8)</f>
        <v>0</v>
      </c>
      <c r="H21" s="33">
        <f>+G21</f>
        <v>0</v>
      </c>
      <c r="I21" s="33"/>
      <c r="J21" s="33"/>
      <c r="K21" s="33"/>
      <c r="L21" s="33"/>
      <c r="O21">
        <f>+C$11+C$12*$F21</f>
        <v>-0.0006733693656557939</v>
      </c>
      <c r="Q21" s="2">
        <f>+C21-15018.5</f>
        <v>37481.8215</v>
      </c>
    </row>
    <row r="22" spans="1:18" ht="12.75">
      <c r="A22" s="31" t="s">
        <v>43</v>
      </c>
      <c r="B22" s="32" t="s">
        <v>44</v>
      </c>
      <c r="C22" s="31">
        <v>53565.5153</v>
      </c>
      <c r="D22" s="31">
        <v>0.0008</v>
      </c>
      <c r="E22" s="33">
        <f>+(C22-C$7)/C$8</f>
        <v>1956.0020019205747</v>
      </c>
      <c r="F22" s="33">
        <f>ROUND(2*E22,0)/2</f>
        <v>1956</v>
      </c>
      <c r="G22" s="33">
        <f>+C22-(C$7+F22*C$8)</f>
        <v>0.0010901999994530343</v>
      </c>
      <c r="H22" s="33"/>
      <c r="I22" s="33">
        <f>+G22</f>
        <v>0.0010901999994530343</v>
      </c>
      <c r="J22" s="33"/>
      <c r="K22" s="33"/>
      <c r="L22" s="33"/>
      <c r="O22">
        <f>+C$11+C$12*$F22</f>
        <v>0.0008196677248650953</v>
      </c>
      <c r="Q22" s="2">
        <f>+C22-15018.5</f>
        <v>38547.0153</v>
      </c>
      <c r="R22">
        <f>IF(ABS(C22-C21)&lt;0.00001,1,"")</f>
      </c>
    </row>
    <row r="23" spans="1:17" ht="12.75">
      <c r="A23" s="31" t="s">
        <v>45</v>
      </c>
      <c r="B23" s="32" t="s">
        <v>44</v>
      </c>
      <c r="C23" s="31">
        <v>54297.4253</v>
      </c>
      <c r="D23" s="31"/>
      <c r="E23" s="33">
        <f>+(C23-C$7)/C$8</f>
        <v>3299.9991461263457</v>
      </c>
      <c r="F23" s="33">
        <f>ROUND(2*E23,0)/2</f>
        <v>3300</v>
      </c>
      <c r="G23" s="33">
        <f>+C23-(C$7+F23*C$8)</f>
        <v>-0.00046499999734805897</v>
      </c>
      <c r="H23" s="33"/>
      <c r="I23" s="33">
        <f>+G23</f>
        <v>-0.00046499999734805897</v>
      </c>
      <c r="J23" s="33"/>
      <c r="K23" s="33"/>
      <c r="L23" s="33"/>
      <c r="O23">
        <f>+C$11+C$12*$F23</f>
        <v>0.0018455582410512278</v>
      </c>
      <c r="Q23" s="2">
        <f>+C23-15018.5</f>
        <v>39278.9253</v>
      </c>
    </row>
    <row r="24" spans="1:17" ht="12.75">
      <c r="A24" s="31" t="s">
        <v>46</v>
      </c>
      <c r="B24" s="32" t="s">
        <v>44</v>
      </c>
      <c r="C24" s="31">
        <v>55327.7702</v>
      </c>
      <c r="D24" s="31">
        <v>0.0002</v>
      </c>
      <c r="E24" s="33">
        <f>+(C24-C$7)/C$8</f>
        <v>5192.008550488862</v>
      </c>
      <c r="F24" s="33">
        <f>ROUND(2*E24,0)/2</f>
        <v>5192</v>
      </c>
      <c r="G24" s="33">
        <f>+C24-(C$7+F24*C$8)</f>
        <v>0.004656400000385474</v>
      </c>
      <c r="H24" s="33"/>
      <c r="I24" s="33">
        <f>+G24</f>
        <v>0.004656400000385474</v>
      </c>
      <c r="J24" s="33"/>
      <c r="K24" s="33"/>
      <c r="L24" s="33"/>
      <c r="O24">
        <f>+C$11+C$12*$F24</f>
        <v>0.00328974340222992</v>
      </c>
      <c r="Q24" s="2">
        <f>+C24-15018.5</f>
        <v>40309.2702</v>
      </c>
    </row>
    <row r="25" spans="1:17" ht="12.75">
      <c r="A25" s="33"/>
      <c r="B25" s="33"/>
      <c r="C25" s="34"/>
      <c r="D25" s="34"/>
      <c r="E25" s="33"/>
      <c r="F25" s="33"/>
      <c r="G25" s="33"/>
      <c r="H25" s="33"/>
      <c r="I25" s="33"/>
      <c r="J25" s="33"/>
      <c r="K25" s="33"/>
      <c r="L25" s="33"/>
      <c r="Q25" s="2"/>
    </row>
    <row r="26" spans="1:17" ht="12.75">
      <c r="A26" s="33"/>
      <c r="B26" s="33"/>
      <c r="C26" s="34"/>
      <c r="D26" s="34"/>
      <c r="E26" s="33"/>
      <c r="F26" s="33"/>
      <c r="G26" s="33"/>
      <c r="H26" s="33"/>
      <c r="I26" s="33"/>
      <c r="J26" s="33"/>
      <c r="K26" s="33"/>
      <c r="L26" s="33"/>
      <c r="Q26" s="2"/>
    </row>
    <row r="27" spans="1:17" ht="12.75">
      <c r="A27" s="33"/>
      <c r="B27" s="33"/>
      <c r="C27" s="34"/>
      <c r="D27" s="34"/>
      <c r="E27" s="33"/>
      <c r="F27" s="33"/>
      <c r="G27" s="33"/>
      <c r="H27" s="33"/>
      <c r="I27" s="33"/>
      <c r="J27" s="33"/>
      <c r="K27" s="33"/>
      <c r="L27" s="33"/>
      <c r="Q27" s="2"/>
    </row>
    <row r="28" spans="1:17" ht="12.75">
      <c r="A28" s="33"/>
      <c r="B28" s="33"/>
      <c r="C28" s="34"/>
      <c r="D28" s="34"/>
      <c r="E28" s="33"/>
      <c r="F28" s="33"/>
      <c r="G28" s="33"/>
      <c r="H28" s="33"/>
      <c r="I28" s="33"/>
      <c r="J28" s="33"/>
      <c r="K28" s="33"/>
      <c r="L28" s="33"/>
      <c r="Q28" s="2"/>
    </row>
    <row r="29" spans="1:17" ht="12.75">
      <c r="A29" s="33"/>
      <c r="B29" s="33"/>
      <c r="C29" s="34"/>
      <c r="D29" s="34"/>
      <c r="E29" s="33"/>
      <c r="F29" s="33"/>
      <c r="G29" s="33"/>
      <c r="H29" s="33"/>
      <c r="I29" s="33"/>
      <c r="J29" s="33"/>
      <c r="K29" s="33"/>
      <c r="L29" s="33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2022-11-21T04:44:11Z</dcterms:modified>
  <cp:category/>
  <cp:version/>
  <cp:contentType/>
  <cp:contentStatus/>
</cp:coreProperties>
</file>