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66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<sst xmlns="http://schemas.openxmlformats.org/spreadsheetml/2006/main" count="81" uniqueCount="50">
  <si>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</si>
  <si>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</si>
  <si>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</si>
  <si>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</si>
  <si>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</si>
  <si>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</si>
  <si>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</si>
  <si>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</si>
  <si>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</si>
  <si>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</si>
  <si>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</si>
  <si>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</si>
  <si>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</si>
  <si>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</si>
  <si>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</si>
  <si>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</si>
  <si>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</si>
  <si>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</si>
  <si>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</si>
  <si>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</si>
  <si>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</si>
  <si>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</si>
  <si>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</si>
  <si>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</si>
  <si>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</si>
  <si>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</si>
  <si>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</si>
  <si>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</si>
  <si>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</si>
  <si>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</si>
  <si>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</si>
  <si>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</si>
  <si>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</si>
  <si>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</si>
  <si>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</si>
  <si>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</si>
  <si>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</si>
  <si>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</si>
  <si>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V2394 Oph / GSC 6799-0309</t>
  </si>
  <si>
    <t>EW</t>
  </si>
  <si>
    <t>J.M. Kreiner, 2004, Acta Astronomica, vol. 54, pp 207-210.</t>
  </si>
  <si>
    <t>Kreiner Eph.</t>
  </si>
  <si>
    <t>IBVS 5843</t>
  </si>
  <si>
    <t>II</t>
  </si>
  <si>
    <t>Add cycle</t>
  </si>
  <si>
    <t>Old Cycle</t>
  </si>
  <si>
    <t>IBVS 4405</t>
  </si>
  <si>
    <t>I</t>
  </si>
  <si>
    <t>PE</t>
  </si>
  <si>
    <t>IBVS 5997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</si>
</sst>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4" fillId="0" borderId="11" xfId="0" applyFont="1" applyBorder="1" applyAlignment="1">
      <alignment vertical="center"/>
    </xf>
    <xf numFmtId="0" fontId="12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V2394 Oph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"/>
          <c:w val="0.91"/>
          <c:h val="0.773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A!$D$21:$D$238</c:f>
                <c:numCache>
                  <c:ptCount val="2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0.0015</c:v>
                  </c:pt>
                  <c:pt idx="12">
                    <c:v>0.001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plus>
            <c:minus>
              <c:numRef>
                <c:f>A!$D$21:$D$238</c:f>
                <c:numCache>
                  <c:ptCount val="2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0.0015</c:v>
                  </c:pt>
                  <c:pt idx="12">
                    <c:v>0.001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A!$H$21:$H$998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0.0015</c:v>
                  </c:pt>
                  <c:pt idx="12">
                    <c:v>0.001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0.0015</c:v>
                  </c:pt>
                  <c:pt idx="12">
                    <c:v>0.001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A!$I$21:$I$998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0.0015</c:v>
                  </c:pt>
                  <c:pt idx="12">
                    <c:v>0.001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0.0015</c:v>
                  </c:pt>
                  <c:pt idx="12">
                    <c:v>0.001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A!$J$21:$J$998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0.0015</c:v>
                  </c:pt>
                  <c:pt idx="12">
                    <c:v>0.001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0.0015</c:v>
                  </c:pt>
                  <c:pt idx="12">
                    <c:v>0.001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A!$K$21:$K$998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0.0015</c:v>
                  </c:pt>
                  <c:pt idx="12">
                    <c:v>0.001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0.0015</c:v>
                  </c:pt>
                  <c:pt idx="12">
                    <c:v>0.001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A!$L$21:$L$998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0.0015</c:v>
                  </c:pt>
                  <c:pt idx="12">
                    <c:v>0.001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0.0015</c:v>
                  </c:pt>
                  <c:pt idx="12">
                    <c:v>0.001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A!$M$21:$M$998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0.0015</c:v>
                  </c:pt>
                  <c:pt idx="12">
                    <c:v>0.001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0.0015</c:v>
                  </c:pt>
                  <c:pt idx="12">
                    <c:v>0.001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A!$N$21:$N$998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A!$F$21:$F$998</c:f>
              <c:numCache/>
            </c:numRef>
          </c:xVal>
          <c:yVal>
            <c:numRef>
              <c:f>A!$O$21:$O$998</c:f>
              <c:numCache/>
            </c:numRef>
          </c:yVal>
          <c:smooth val="0"/>
        </c:ser>
        <c:axId val="63777164"/>
        <c:axId val="37123565"/>
      </c:scatterChart>
      <c:valAx>
        <c:axId val="6377716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23565"/>
        <c:crosses val="autoZero"/>
        <c:crossBetween val="midCat"/>
        <c:dispUnits/>
      </c:valAx>
      <c:valAx>
        <c:axId val="37123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7716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55"/>
          <c:y val="0.934"/>
          <c:w val="0.644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0</xdr:rowOff>
    </xdr:from>
    <xdr:to>
      <xdr:col>16</xdr:col>
      <xdr:colOff>152400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71900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39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71093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38</v>
      </c>
    </row>
    <row r="2" spans="1:4" ht="12.75">
      <c r="A2" t="s">
        <v>23</v>
      </c>
      <c r="B2" t="s">
        <v>39</v>
      </c>
      <c r="C2" s="3"/>
      <c r="D2" s="3"/>
    </row>
    <row r="3" ht="13.5" thickBot="1">
      <c r="C3" s="32"/>
    </row>
    <row r="4" spans="1:4" ht="14.25" thickBot="1" thickTop="1">
      <c r="A4" s="5" t="s">
        <v>41</v>
      </c>
      <c r="C4" s="8">
        <v>53511.366824000004</v>
      </c>
      <c r="D4" s="9">
        <v>0.589352</v>
      </c>
    </row>
    <row r="5" ht="13.5" thickTop="1">
      <c r="D5" s="29" t="s">
        <v>40</v>
      </c>
    </row>
    <row r="6" ht="12.75">
      <c r="A6" s="5" t="s">
        <v>0</v>
      </c>
    </row>
    <row r="7" spans="1:3" ht="12.75">
      <c r="A7" t="s">
        <v>1</v>
      </c>
      <c r="C7">
        <f>+C4</f>
        <v>53511.366824000004</v>
      </c>
    </row>
    <row r="8" spans="1:3" ht="12.75">
      <c r="A8" t="s">
        <v>2</v>
      </c>
      <c r="C8">
        <f>+D4</f>
        <v>0.589352</v>
      </c>
    </row>
    <row r="9" spans="1:5" ht="12.75">
      <c r="A9" s="11" t="s">
        <v>30</v>
      </c>
      <c r="B9" s="12"/>
      <c r="C9" s="13">
        <v>-9.5</v>
      </c>
      <c r="D9" s="12" t="s">
        <v>31</v>
      </c>
      <c r="E9" s="12"/>
    </row>
    <row r="10" spans="1:5" ht="13.5" thickBot="1">
      <c r="A10" s="12"/>
      <c r="B10" s="12"/>
      <c r="C10" s="4" t="s">
        <v>19</v>
      </c>
      <c r="D10" s="4" t="s">
        <v>20</v>
      </c>
      <c r="E10" s="12"/>
    </row>
    <row r="11" spans="1:7" ht="12.75">
      <c r="A11" s="12" t="s">
        <v>14</v>
      </c>
      <c r="B11" s="12"/>
      <c r="C11" s="24">
        <f ca="1">INTERCEPT(INDIRECT($G$11):G992,INDIRECT($F$11):F992)</f>
        <v>-0.003066063109513465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15</v>
      </c>
      <c r="B12" s="12"/>
      <c r="C12" s="24">
        <f ca="1">SLOPE(INDIRECT($G$11):G992,INDIRECT($F$11):F992)</f>
        <v>4.5293933899029336E-06</v>
      </c>
      <c r="D12" s="3"/>
      <c r="E12" s="12"/>
    </row>
    <row r="13" spans="1:5" ht="12.75">
      <c r="A13" s="12" t="s">
        <v>18</v>
      </c>
      <c r="B13" s="12"/>
      <c r="C13" s="3" t="s">
        <v>12</v>
      </c>
      <c r="D13" s="16" t="s">
        <v>44</v>
      </c>
      <c r="E13" s="13">
        <v>1</v>
      </c>
    </row>
    <row r="14" spans="1:5" ht="12.75">
      <c r="A14" s="12"/>
      <c r="B14" s="12"/>
      <c r="C14" s="12"/>
      <c r="D14" s="16" t="s">
        <v>32</v>
      </c>
      <c r="E14" s="17">
        <f ca="1">NOW()+15018.5+$C$9/24</f>
        <v>59904.74455891203</v>
      </c>
    </row>
    <row r="15" spans="1:5" ht="12.75">
      <c r="A15" s="14" t="s">
        <v>16</v>
      </c>
      <c r="B15" s="12"/>
      <c r="C15" s="15">
        <f>(C7+C11)+(C8+C12)*INT(MAX(F21:F3533))</f>
        <v>55690.21484710426</v>
      </c>
      <c r="D15" s="16" t="s">
        <v>45</v>
      </c>
      <c r="E15" s="17">
        <f>ROUND(2*(E14-$C$7)/$C$8,0)/2+E13</f>
        <v>10849</v>
      </c>
    </row>
    <row r="16" spans="1:5" ht="12.75">
      <c r="A16" s="18" t="s">
        <v>3</v>
      </c>
      <c r="B16" s="12"/>
      <c r="C16" s="19">
        <f>+C8+C12</f>
        <v>0.5893565293933899</v>
      </c>
      <c r="D16" s="16" t="s">
        <v>33</v>
      </c>
      <c r="E16" s="26">
        <f>ROUND(2*(E14-$C$15)/$C$16,0)/2+E13</f>
        <v>7152</v>
      </c>
    </row>
    <row r="17" spans="1:5" ht="13.5" thickBot="1">
      <c r="A17" s="16" t="s">
        <v>29</v>
      </c>
      <c r="B17" s="12"/>
      <c r="C17" s="12">
        <f>COUNT(C21:C2191)</f>
        <v>13</v>
      </c>
      <c r="D17" s="16" t="s">
        <v>34</v>
      </c>
      <c r="E17" s="20">
        <f>+$C$15+$C$16*E16-15018.5-$C$9/24</f>
        <v>44887.18857865912</v>
      </c>
    </row>
    <row r="18" spans="1:5" ht="14.25" thickBot="1" thickTop="1">
      <c r="A18" s="18" t="s">
        <v>4</v>
      </c>
      <c r="B18" s="12"/>
      <c r="C18" s="21">
        <f>+C15</f>
        <v>55690.21484710426</v>
      </c>
      <c r="D18" s="22">
        <f>+C16</f>
        <v>0.5893565293933899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4" t="s">
        <v>5</v>
      </c>
      <c r="B20" s="4" t="s">
        <v>6</v>
      </c>
      <c r="C20" s="4" t="s">
        <v>7</v>
      </c>
      <c r="D20" s="4" t="s">
        <v>11</v>
      </c>
      <c r="E20" s="4" t="s">
        <v>8</v>
      </c>
      <c r="F20" s="4" t="s">
        <v>9</v>
      </c>
      <c r="G20" s="4" t="s">
        <v>10</v>
      </c>
      <c r="H20" s="7" t="s">
        <v>28</v>
      </c>
      <c r="I20" s="7" t="s">
        <v>37</v>
      </c>
      <c r="J20" s="7" t="s">
        <v>17</v>
      </c>
      <c r="K20" s="7" t="s">
        <v>24</v>
      </c>
      <c r="L20" s="7" t="s">
        <v>25</v>
      </c>
      <c r="M20" s="7" t="s">
        <v>26</v>
      </c>
      <c r="N20" s="7" t="s">
        <v>27</v>
      </c>
      <c r="O20" s="7" t="s">
        <v>22</v>
      </c>
      <c r="P20" s="6" t="s">
        <v>21</v>
      </c>
      <c r="Q20" s="4" t="s">
        <v>13</v>
      </c>
    </row>
    <row r="21" spans="1:17" ht="12.75">
      <c r="A21" s="33" t="s">
        <v>46</v>
      </c>
      <c r="B21" s="34" t="s">
        <v>47</v>
      </c>
      <c r="C21" s="33">
        <v>49213.1855</v>
      </c>
      <c r="D21" s="33" t="s">
        <v>48</v>
      </c>
      <c r="E21">
        <f aca="true" t="shared" si="0" ref="E21:E33">+(C21-C$7)/C$8</f>
        <v>-7293.0630998113265</v>
      </c>
      <c r="F21">
        <f aca="true" t="shared" si="1" ref="F21:F33">ROUND(2*E21,0)/2</f>
        <v>-7293</v>
      </c>
      <c r="G21">
        <f aca="true" t="shared" si="2" ref="G21:G33">+C21-(C$7+F21*C$8)</f>
        <v>-0.03718800000206102</v>
      </c>
      <c r="H21">
        <f aca="true" t="shared" si="3" ref="H21:H33">+G21</f>
        <v>-0.03718800000206102</v>
      </c>
      <c r="O21">
        <f aca="true" t="shared" si="4" ref="O21:O33">+C$11+C$12*$F21</f>
        <v>-0.03609892910207556</v>
      </c>
      <c r="Q21" s="2">
        <f aca="true" t="shared" si="5" ref="Q21:Q33">+C21-15018.5</f>
        <v>34194.6855</v>
      </c>
    </row>
    <row r="22" spans="1:17" ht="12.75">
      <c r="A22" s="33" t="s">
        <v>46</v>
      </c>
      <c r="B22" s="34" t="s">
        <v>47</v>
      </c>
      <c r="C22" s="33">
        <v>49226.152</v>
      </c>
      <c r="D22" s="33" t="s">
        <v>48</v>
      </c>
      <c r="E22">
        <f t="shared" si="0"/>
        <v>-7271.061817046523</v>
      </c>
      <c r="F22">
        <f t="shared" si="1"/>
        <v>-7271</v>
      </c>
      <c r="G22">
        <f t="shared" si="2"/>
        <v>-0.0364320000007865</v>
      </c>
      <c r="H22">
        <f t="shared" si="3"/>
        <v>-0.0364320000007865</v>
      </c>
      <c r="O22">
        <f t="shared" si="4"/>
        <v>-0.0359992824474977</v>
      </c>
      <c r="Q22" s="2">
        <f t="shared" si="5"/>
        <v>34207.652</v>
      </c>
    </row>
    <row r="23" spans="1:17" ht="12.75">
      <c r="A23" s="33" t="s">
        <v>46</v>
      </c>
      <c r="B23" s="34" t="s">
        <v>47</v>
      </c>
      <c r="C23" s="33">
        <v>49520.253</v>
      </c>
      <c r="D23" s="33" t="s">
        <v>48</v>
      </c>
      <c r="E23">
        <f t="shared" si="0"/>
        <v>-6772.037464876691</v>
      </c>
      <c r="F23">
        <f t="shared" si="1"/>
        <v>-6772</v>
      </c>
      <c r="G23">
        <f t="shared" si="2"/>
        <v>-0.022080000009736978</v>
      </c>
      <c r="H23">
        <f t="shared" si="3"/>
        <v>-0.022080000009736978</v>
      </c>
      <c r="O23">
        <f t="shared" si="4"/>
        <v>-0.03373911514593613</v>
      </c>
      <c r="Q23" s="2">
        <f t="shared" si="5"/>
        <v>34501.753</v>
      </c>
    </row>
    <row r="24" spans="1:17" ht="12.75">
      <c r="A24" s="33" t="s">
        <v>46</v>
      </c>
      <c r="B24" s="34" t="s">
        <v>47</v>
      </c>
      <c r="C24" s="33">
        <v>49540.2772</v>
      </c>
      <c r="D24" s="33" t="s">
        <v>48</v>
      </c>
      <c r="E24">
        <f t="shared" si="0"/>
        <v>-6738.060826127692</v>
      </c>
      <c r="F24">
        <f t="shared" si="1"/>
        <v>-6738</v>
      </c>
      <c r="G24">
        <f t="shared" si="2"/>
        <v>-0.035848000006808434</v>
      </c>
      <c r="H24">
        <f t="shared" si="3"/>
        <v>-0.035848000006808434</v>
      </c>
      <c r="O24">
        <f t="shared" si="4"/>
        <v>-0.033585115770679436</v>
      </c>
      <c r="Q24" s="2">
        <f t="shared" si="5"/>
        <v>34521.7772</v>
      </c>
    </row>
    <row r="25" spans="1:17" ht="12.75">
      <c r="A25" s="33" t="s">
        <v>46</v>
      </c>
      <c r="B25" s="34" t="s">
        <v>47</v>
      </c>
      <c r="C25" s="33">
        <v>49540.2821</v>
      </c>
      <c r="D25" s="33" t="s">
        <v>48</v>
      </c>
      <c r="E25">
        <f t="shared" si="0"/>
        <v>-6738.0525119114</v>
      </c>
      <c r="F25">
        <f t="shared" si="1"/>
        <v>-6738</v>
      </c>
      <c r="G25">
        <f t="shared" si="2"/>
        <v>-0.030948000006901566</v>
      </c>
      <c r="H25">
        <f t="shared" si="3"/>
        <v>-0.030948000006901566</v>
      </c>
      <c r="O25">
        <f t="shared" si="4"/>
        <v>-0.033585115770679436</v>
      </c>
      <c r="Q25" s="2">
        <f t="shared" si="5"/>
        <v>34521.7821</v>
      </c>
    </row>
    <row r="26" spans="1:17" ht="12.75">
      <c r="A26" s="33" t="s">
        <v>46</v>
      </c>
      <c r="B26" s="34" t="s">
        <v>47</v>
      </c>
      <c r="C26" s="33">
        <v>49543.2351</v>
      </c>
      <c r="D26" s="33" t="s">
        <v>48</v>
      </c>
      <c r="E26">
        <f t="shared" si="0"/>
        <v>-6733.041924011467</v>
      </c>
      <c r="F26">
        <f t="shared" si="1"/>
        <v>-6733</v>
      </c>
      <c r="G26">
        <f t="shared" si="2"/>
        <v>-0.024708000004466157</v>
      </c>
      <c r="H26">
        <f t="shared" si="3"/>
        <v>-0.024708000004466157</v>
      </c>
      <c r="O26">
        <f t="shared" si="4"/>
        <v>-0.033562468803729914</v>
      </c>
      <c r="Q26" s="2">
        <f t="shared" si="5"/>
        <v>34524.7351</v>
      </c>
    </row>
    <row r="27" spans="1:17" ht="12.75">
      <c r="A27" s="33" t="s">
        <v>46</v>
      </c>
      <c r="B27" s="34" t="s">
        <v>47</v>
      </c>
      <c r="C27" s="33">
        <v>50243.3686</v>
      </c>
      <c r="D27" s="33" t="s">
        <v>48</v>
      </c>
      <c r="E27">
        <f t="shared" si="0"/>
        <v>-5545.070219495315</v>
      </c>
      <c r="F27">
        <f t="shared" si="1"/>
        <v>-5545</v>
      </c>
      <c r="G27">
        <f t="shared" si="2"/>
        <v>-0.041384000003745314</v>
      </c>
      <c r="H27">
        <f t="shared" si="3"/>
        <v>-0.041384000003745314</v>
      </c>
      <c r="O27">
        <f t="shared" si="4"/>
        <v>-0.02818154945652523</v>
      </c>
      <c r="Q27" s="2">
        <f t="shared" si="5"/>
        <v>35224.8686</v>
      </c>
    </row>
    <row r="28" spans="1:17" ht="12.75">
      <c r="A28" s="33" t="s">
        <v>46</v>
      </c>
      <c r="B28" s="34" t="s">
        <v>47</v>
      </c>
      <c r="C28" s="33">
        <v>50243.3788</v>
      </c>
      <c r="D28" s="33" t="s">
        <v>48</v>
      </c>
      <c r="E28">
        <f t="shared" si="0"/>
        <v>-5545.052912351202</v>
      </c>
      <c r="F28">
        <f t="shared" si="1"/>
        <v>-5545</v>
      </c>
      <c r="G28">
        <f t="shared" si="2"/>
        <v>-0.03118400000676047</v>
      </c>
      <c r="H28">
        <f t="shared" si="3"/>
        <v>-0.03118400000676047</v>
      </c>
      <c r="O28">
        <f t="shared" si="4"/>
        <v>-0.02818154945652523</v>
      </c>
      <c r="Q28" s="2">
        <f t="shared" si="5"/>
        <v>35224.8788</v>
      </c>
    </row>
    <row r="29" spans="1:17" ht="12.75">
      <c r="A29" s="33" t="s">
        <v>46</v>
      </c>
      <c r="B29" s="34" t="s">
        <v>47</v>
      </c>
      <c r="C29" s="33">
        <v>50249.2761</v>
      </c>
      <c r="D29" s="33" t="s">
        <v>48</v>
      </c>
      <c r="E29">
        <f t="shared" si="0"/>
        <v>-5535.046498527198</v>
      </c>
      <c r="F29">
        <f t="shared" si="1"/>
        <v>-5535</v>
      </c>
      <c r="G29">
        <f t="shared" si="2"/>
        <v>-0.027404000000387896</v>
      </c>
      <c r="H29">
        <f t="shared" si="3"/>
        <v>-0.027404000000387896</v>
      </c>
      <c r="O29">
        <f t="shared" si="4"/>
        <v>-0.0281362555226262</v>
      </c>
      <c r="Q29" s="2">
        <f t="shared" si="5"/>
        <v>35230.7761</v>
      </c>
    </row>
    <row r="30" spans="1:17" ht="12.75">
      <c r="A30" s="33" t="s">
        <v>46</v>
      </c>
      <c r="B30" s="34" t="s">
        <v>47</v>
      </c>
      <c r="C30" s="33">
        <v>50275.1964</v>
      </c>
      <c r="D30" s="33" t="s">
        <v>48</v>
      </c>
      <c r="E30">
        <f t="shared" si="0"/>
        <v>-5491.0654820888085</v>
      </c>
      <c r="F30">
        <f t="shared" si="1"/>
        <v>-5491</v>
      </c>
      <c r="G30">
        <f t="shared" si="2"/>
        <v>-0.03859200000442797</v>
      </c>
      <c r="H30">
        <f t="shared" si="3"/>
        <v>-0.03859200000442797</v>
      </c>
      <c r="O30">
        <f t="shared" si="4"/>
        <v>-0.027936962213470473</v>
      </c>
      <c r="Q30" s="2">
        <f t="shared" si="5"/>
        <v>35256.6964</v>
      </c>
    </row>
    <row r="31" spans="1:17" ht="12.75">
      <c r="A31" s="33" t="s">
        <v>46</v>
      </c>
      <c r="B31" s="34" t="s">
        <v>47</v>
      </c>
      <c r="C31" s="33">
        <v>50275.2101</v>
      </c>
      <c r="D31" s="33" t="s">
        <v>48</v>
      </c>
      <c r="E31">
        <f t="shared" si="0"/>
        <v>-5491.0422362187755</v>
      </c>
      <c r="F31">
        <f t="shared" si="1"/>
        <v>-5491</v>
      </c>
      <c r="G31">
        <f t="shared" si="2"/>
        <v>-0.024892000008549076</v>
      </c>
      <c r="H31">
        <f t="shared" si="3"/>
        <v>-0.024892000008549076</v>
      </c>
      <c r="O31">
        <f t="shared" si="4"/>
        <v>-0.027936962213470473</v>
      </c>
      <c r="Q31" s="2">
        <f t="shared" si="5"/>
        <v>35256.7101</v>
      </c>
    </row>
    <row r="32" spans="1:17" ht="12.75">
      <c r="A32" s="30" t="s">
        <v>42</v>
      </c>
      <c r="B32" s="31" t="s">
        <v>43</v>
      </c>
      <c r="C32" s="32">
        <v>53511.6615</v>
      </c>
      <c r="D32" s="32">
        <v>0.0015</v>
      </c>
      <c r="E32">
        <f t="shared" si="0"/>
        <v>0.4999999999961102</v>
      </c>
      <c r="F32">
        <f t="shared" si="1"/>
        <v>0.5</v>
      </c>
      <c r="G32">
        <f t="shared" si="2"/>
        <v>0</v>
      </c>
      <c r="H32">
        <f t="shared" si="3"/>
        <v>0</v>
      </c>
      <c r="O32">
        <f t="shared" si="4"/>
        <v>-0.0030637984128185137</v>
      </c>
      <c r="Q32" s="2">
        <f t="shared" si="5"/>
        <v>38493.1615</v>
      </c>
    </row>
    <row r="33" spans="1:17" ht="12.75">
      <c r="A33" s="33" t="s">
        <v>49</v>
      </c>
      <c r="B33" s="34" t="s">
        <v>47</v>
      </c>
      <c r="C33" s="33">
        <v>55690.2155</v>
      </c>
      <c r="D33" s="33">
        <v>0.001</v>
      </c>
      <c r="E33">
        <f t="shared" si="0"/>
        <v>3697.024318234254</v>
      </c>
      <c r="F33">
        <f t="shared" si="1"/>
        <v>3697</v>
      </c>
      <c r="G33">
        <f t="shared" si="2"/>
        <v>0.014331999991554767</v>
      </c>
      <c r="H33">
        <f t="shared" si="3"/>
        <v>0.014331999991554767</v>
      </c>
      <c r="O33">
        <f t="shared" si="4"/>
        <v>0.01367910425295768</v>
      </c>
      <c r="Q33" s="2">
        <f t="shared" si="5"/>
        <v>40671.7155</v>
      </c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2022-11-21T04:52:09Z</dcterms:modified>
  <cp:category/>
  <cp:version/>
  <cp:contentType/>
  <cp:contentStatus/>
</cp:coreProperties>
</file>