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<sst xmlns="http://schemas.openxmlformats.org/spreadsheetml/2006/main" count="56" uniqueCount="52">
  <si>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</si>
  <si>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</si>
  <si>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</si>
  <si>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</si>
  <si>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</si>
  <si>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</si>
  <si>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</si>
  <si>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</si>
  <si>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</si>
  <si>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</si>
  <si>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</si>
  <si>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</si>
  <si>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</si>
  <si>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</si>
  <si>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</si>
  <si>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</si>
  <si>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</si>
  <si>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</si>
  <si>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</si>
  <si>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</si>
  <si>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</si>
  <si>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</si>
  <si>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</si>
  <si>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</si>
  <si>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</si>
  <si>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</si>
  <si>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</si>
  <si>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</si>
  <si>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</si>
  <si>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</si>
  <si>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</si>
  <si>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</si>
  <si>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</si>
  <si>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</si>
  <si>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</si>
  <si>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</si>
  <si>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</si>
  <si>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</si>
  <si>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</si>
  <si>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</si>
  <si>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</si>
  <si>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</si>
  <si>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</si>
  <si>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G5054-1417</t>
  </si>
  <si>
    <t>GSC 5054-1417</t>
  </si>
  <si>
    <t>G5054-1417_Oph.xls</t>
  </si>
  <si>
    <t>ED</t>
  </si>
  <si>
    <t>Oph</t>
  </si>
  <si>
    <t>VSX</t>
  </si>
  <si>
    <t>IBVS 5992</t>
  </si>
  <si>
    <t>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</si>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</sst>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5054-1417 -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2894445"/>
        <c:axId val="48941142"/>
      </c:scatterChart>
      <c:valAx>
        <c:axId val="12894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1142"/>
        <c:crosses val="autoZero"/>
        <c:crossBetween val="midCat"/>
        <c:dispUnits/>
      </c:valAx>
      <c:valAx>
        <c:axId val="48941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444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51939.5</v>
      </c>
      <c r="D7" s="30" t="s">
        <v>48</v>
      </c>
    </row>
    <row r="8" spans="1:4" ht="12.75">
      <c r="A8" t="s">
        <v>3</v>
      </c>
      <c r="C8" s="8">
        <v>3.3518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-3.681448236635826E-05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7.63526299140946E-05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59904.75606296296</v>
      </c>
    </row>
    <row r="15" spans="1:5" ht="12.75">
      <c r="A15" s="12" t="s">
        <v>17</v>
      </c>
      <c r="B15" s="10"/>
      <c r="C15" s="13">
        <f>(C7+C11)+(C8+C12)*INT(MAX(F21:F3533))</f>
        <v>56048.90037150979</v>
      </c>
      <c r="D15" s="14" t="s">
        <v>39</v>
      </c>
      <c r="E15" s="15">
        <f>ROUND(2*(E14-$C$7)/$C$8,0)/2+E13</f>
        <v>2377.5</v>
      </c>
    </row>
    <row r="16" spans="1:5" ht="12.75">
      <c r="A16" s="16" t="s">
        <v>4</v>
      </c>
      <c r="B16" s="10"/>
      <c r="C16" s="17">
        <f>+C8+C12</f>
        <v>3.351876352629914</v>
      </c>
      <c r="D16" s="14" t="s">
        <v>40</v>
      </c>
      <c r="E16" s="24">
        <f>ROUND(2*(E14-$C$15)/$C$16,0)/2+E13</f>
        <v>1151.5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44890.48182489647</v>
      </c>
    </row>
    <row r="18" spans="1:5" ht="14.25" thickBot="1" thickTop="1">
      <c r="A18" s="16" t="s">
        <v>5</v>
      </c>
      <c r="B18" s="10"/>
      <c r="C18" s="19">
        <f>+C15</f>
        <v>56048.90037150979</v>
      </c>
      <c r="D18" s="20">
        <f>+C16</f>
        <v>3.351876352629914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0.00044803327276004195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51939.5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-3.681448236635826E-05</v>
      </c>
      <c r="Q21" s="2">
        <f>+C21-15018.5</f>
        <v>36921</v>
      </c>
      <c r="S21">
        <f>+(O21-G21)^2</f>
        <v>1.3553061119029031E-09</v>
      </c>
    </row>
    <row r="22" spans="1:19" ht="12.75">
      <c r="A22" s="33" t="s">
        <v>49</v>
      </c>
      <c r="B22" s="34" t="s">
        <v>50</v>
      </c>
      <c r="C22" s="33">
        <v>55723.7679</v>
      </c>
      <c r="D22" s="33">
        <v>0.0008</v>
      </c>
      <c r="E22">
        <f>+(C22-C$7)/C$8</f>
        <v>1129.0255683513333</v>
      </c>
      <c r="F22">
        <f>ROUND(2*E22,0)/2</f>
        <v>1129</v>
      </c>
      <c r="G22">
        <f>+C22-(C$7+F22*C$8)</f>
        <v>0.08569999999599531</v>
      </c>
      <c r="I22">
        <f>+G22</f>
        <v>0.08569999999599531</v>
      </c>
      <c r="O22">
        <f>+C$11+C$12*$F22</f>
        <v>0.08616530469064645</v>
      </c>
      <c r="Q22" s="2">
        <f>+C22-15018.5</f>
        <v>40705.2679</v>
      </c>
      <c r="S22">
        <f>+(O22-G22)^2</f>
        <v>2.1650845886439237E-07</v>
      </c>
    </row>
    <row r="23" spans="1:19" ht="12.75">
      <c r="A23" s="35" t="s">
        <v>51</v>
      </c>
      <c r="B23" s="36" t="s">
        <v>50</v>
      </c>
      <c r="C23" s="35">
        <v>56048.9008</v>
      </c>
      <c r="D23" s="35">
        <v>0.0006</v>
      </c>
      <c r="E23">
        <f>+(C23-C$7)/C$8</f>
        <v>1226.0280446327356</v>
      </c>
      <c r="F23">
        <f>ROUND(2*E23,0)/2</f>
        <v>1226</v>
      </c>
      <c r="G23">
        <f>+C23-(C$7+F23*C$8)</f>
        <v>0.0940000000045984</v>
      </c>
      <c r="I23">
        <f>+G23</f>
        <v>0.0940000000045984</v>
      </c>
      <c r="O23">
        <f>+C$11+C$12*$F23</f>
        <v>0.09357150979231363</v>
      </c>
      <c r="Q23" s="2">
        <f>+C23-15018.5</f>
        <v>41030.4008</v>
      </c>
      <c r="S23">
        <f>+(O23-G23)^2</f>
        <v>1.83603862023853E-07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2022-11-21T05:08:43Z</dcterms:modified>
  <cp:category/>
  <cp:version/>
  <cp:contentType/>
  <cp:contentStatus/>
</cp:coreProperties>
</file>