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<sst xmlns="http://schemas.openxmlformats.org/spreadsheetml/2006/main" count="52" uniqueCount="49">
  <si>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</si>
  <si>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</si>
  <si>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</si>
  <si>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</si>
  <si>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</si>
  <si>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</si>
  <si>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</si>
  <si>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</si>
  <si>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</si>
  <si>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</si>
  <si>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</si>
  <si>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</si>
  <si>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</si>
  <si>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</si>
  <si>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</si>
  <si>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</si>
  <si>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</si>
  <si>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</si>
  <si>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</si>
  <si>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</si>
  <si>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</si>
  <si>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</si>
  <si>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</si>
  <si>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</si>
  <si>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</si>
  <si>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</si>
  <si>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</si>
  <si>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</si>
  <si>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</si>
  <si>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</si>
  <si>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</si>
  <si>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</si>
  <si>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</si>
  <si>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</si>
  <si>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</si>
  <si>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</si>
  <si>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</si>
  <si>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</si>
  <si>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S2</t>
  </si>
  <si>
    <t>BAD</t>
  </si>
  <si>
    <t>Add cycle</t>
  </si>
  <si>
    <t>Old Cycle</t>
  </si>
  <si>
    <t>New Cycle</t>
  </si>
  <si>
    <t>not avail.</t>
  </si>
  <si>
    <t>EH Ori / na</t>
  </si>
  <si>
    <t>EA</t>
  </si>
  <si>
    <t>I</t>
  </si>
  <si>
    <t>IBVS 6029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</si>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</sst>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EH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533535"/>
        <c:axId val="59628"/>
      </c:scatterChart>
      <c:valAx>
        <c:axId val="2533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28"/>
        <c:crosses val="autoZero"/>
        <c:crossBetween val="midCat"/>
        <c:dispUnits/>
      </c:valAx>
      <c:valAx>
        <c:axId val="59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5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4" ht="12.75">
      <c r="A2" t="s">
        <v>25</v>
      </c>
      <c r="B2" t="s">
        <v>45</v>
      </c>
      <c r="C2" s="3"/>
      <c r="D2" s="3"/>
    </row>
    <row r="3" ht="13.5" thickBot="1"/>
    <row r="4" spans="1:4" ht="14.25" thickBot="1" thickTop="1">
      <c r="A4" s="5" t="s">
        <v>0</v>
      </c>
      <c r="C4" s="8" t="s">
        <v>43</v>
      </c>
      <c r="D4" s="9" t="s">
        <v>43</v>
      </c>
    </row>
    <row r="6" ht="12.75">
      <c r="A6" s="5" t="s">
        <v>1</v>
      </c>
    </row>
    <row r="7" spans="1:4" ht="12.75">
      <c r="A7" t="s">
        <v>2</v>
      </c>
      <c r="C7" s="10">
        <v>25217.43</v>
      </c>
      <c r="D7" s="10">
        <v>1.51357</v>
      </c>
    </row>
    <row r="8" spans="1:3" ht="12.75">
      <c r="A8" t="s">
        <v>3</v>
      </c>
      <c r="C8" s="10">
        <v>1.51357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-0.08515384539910276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0.0001351282050913701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59904.76053599537</v>
      </c>
    </row>
    <row r="15" spans="1:5" ht="12.75">
      <c r="A15" s="14" t="s">
        <v>18</v>
      </c>
      <c r="B15" s="12"/>
      <c r="C15" s="15">
        <f>(C7+C11)+(C8+C12)*INT(MAX(F21:F3533))</f>
        <v>56255.8685</v>
      </c>
      <c r="D15" s="16" t="s">
        <v>41</v>
      </c>
      <c r="E15" s="17">
        <f>ROUND(2*(E14-$C$7)/$C$8,0)/2+E13</f>
        <v>22918.5</v>
      </c>
    </row>
    <row r="16" spans="1:5" ht="12.75">
      <c r="A16" s="18" t="s">
        <v>4</v>
      </c>
      <c r="B16" s="12"/>
      <c r="C16" s="19">
        <f>+C8+C12</f>
        <v>1.5137051282050915</v>
      </c>
      <c r="D16" s="16" t="s">
        <v>42</v>
      </c>
      <c r="E16" s="26">
        <f>ROUND(2*(E14-$C$15)/$C$16,0)/2+E13</f>
        <v>2411.5</v>
      </c>
    </row>
    <row r="17" spans="1:5" ht="13.5" thickBot="1">
      <c r="A17" s="16" t="s">
        <v>31</v>
      </c>
      <c r="B17" s="12"/>
      <c r="C17" s="12">
        <f>COUNT(C21:C2191)</f>
        <v>3</v>
      </c>
      <c r="D17" s="16" t="s">
        <v>35</v>
      </c>
      <c r="E17" s="20">
        <f>+$C$15+$C$16*E16-15018.5-$C$9/24</f>
        <v>44888.06424999991</v>
      </c>
    </row>
    <row r="18" spans="1:5" ht="14.25" thickBot="1" thickTop="1">
      <c r="A18" s="18" t="s">
        <v>5</v>
      </c>
      <c r="B18" s="12"/>
      <c r="C18" s="21">
        <f>+C15</f>
        <v>56255.8685</v>
      </c>
      <c r="D18" s="22">
        <f>+C16</f>
        <v>1.5137051282050915</v>
      </c>
      <c r="E18" s="23" t="s">
        <v>36</v>
      </c>
    </row>
    <row r="19" spans="1:5" ht="13.5" thickTop="1">
      <c r="A19" s="27" t="s">
        <v>37</v>
      </c>
      <c r="E19" s="28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30</v>
      </c>
      <c r="I20" s="7" t="s">
        <v>38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  <c r="R20" s="29" t="s">
        <v>39</v>
      </c>
    </row>
    <row r="21" spans="1:17" ht="12.75">
      <c r="A21" t="s">
        <v>12</v>
      </c>
      <c r="C21" s="10">
        <v>25217.43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-0.08515384539910276</v>
      </c>
      <c r="Q21" s="2">
        <f>+C21-15018.5</f>
        <v>10198.93</v>
      </c>
    </row>
    <row r="22" spans="1:17" ht="12.75">
      <c r="A22" s="30" t="s">
        <v>47</v>
      </c>
      <c r="B22" s="31" t="s">
        <v>46</v>
      </c>
      <c r="C22" s="30">
        <v>55960.696</v>
      </c>
      <c r="D22" s="30">
        <v>0.0004</v>
      </c>
      <c r="E22">
        <f>+(C22-C$7)/C$8</f>
        <v>20311.756971927298</v>
      </c>
      <c r="F22" s="35">
        <f>ROUND(2*E22,0)/2-2</f>
        <v>20310</v>
      </c>
      <c r="G22">
        <f>+C22-(C$7+F22*C$8)</f>
        <v>2.659300000006624</v>
      </c>
      <c r="H22">
        <f>+G22</f>
        <v>2.659300000006624</v>
      </c>
      <c r="O22">
        <f>+C$11+C$12*$F22</f>
        <v>2.659300000006624</v>
      </c>
      <c r="Q22" s="2">
        <f>+C22-15018.5</f>
        <v>40942.196</v>
      </c>
    </row>
    <row r="23" spans="1:17" ht="12.75">
      <c r="A23" s="32" t="s">
        <v>48</v>
      </c>
      <c r="B23" s="33" t="s">
        <v>46</v>
      </c>
      <c r="C23" s="34">
        <v>56255.8685</v>
      </c>
      <c r="D23" s="34">
        <v>0.00030000000000000003</v>
      </c>
      <c r="E23">
        <f>+(C23-C$7)/C$8</f>
        <v>20506.77438109899</v>
      </c>
      <c r="F23" s="35">
        <f>ROUND(2*E23,0)/2-2</f>
        <v>20505</v>
      </c>
      <c r="G23">
        <f>+C23-(C$7+F23*C$8)</f>
        <v>2.685649999999441</v>
      </c>
      <c r="H23">
        <f>+G23</f>
        <v>2.685649999999441</v>
      </c>
      <c r="O23">
        <f>+C$11+C$12*$F23</f>
        <v>2.685649999999441</v>
      </c>
      <c r="Q23" s="2">
        <f>+C23-15018.5</f>
        <v>41237.3685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2022-11-21T05:15:10Z</dcterms:modified>
  <cp:category/>
  <cp:version/>
  <cp:contentType/>
  <cp:contentStatus/>
</cp:coreProperties>
</file>