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410" yWindow="32760" windowWidth="8460" windowHeight="13710" activeTab="0"/>
  </bookViews>
  <sheets>
    <sheet name="A" sheetId="1" r:id="rId1"/>
    <sheet name="BAV" sheetId="2" r:id="rId2"/>
  </sheets>
  <definedNames>
    <definedName name="solver_adj" localSheetId="0" hidden="1">'A'!$E$11:$E$13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in" localSheetId="0" hidden="1">2</definedName>
    <definedName name="solver_neg" localSheetId="0" hidden="1">2</definedName>
    <definedName name="solver_num" localSheetId="0" hidden="1">0</definedName>
    <definedName name="solver_nwt" localSheetId="0" hidden="1">1</definedName>
    <definedName name="solver_opt" localSheetId="0" hidden="1">'A'!$E$14</definedName>
    <definedName name="solver_pre" localSheetId="0" hidden="1">0.000001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2</definedName>
    <definedName name="solver_val" localSheetId="0" hidden="1">0</definedName>
  </definedNames>
  <calcPr fullCalcOnLoad="1"/>
</workbook>
</file>

<file path=xl/sharedStrings.xml><?xml version="1.0" encoding="utf-8"?>
<sst xmlns="http://schemas.openxmlformats.org/spreadsheetml/2006/main" count="652" uniqueCount="379">
  <si>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</si>
  <si>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</si>
  <si>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</si>
  <si>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</si>
  <si>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</si>
  <si>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</si>
  <si>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</si>
  <si>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</si>
  <si>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</si>
  <si>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</si>
  <si>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</si>
  <si>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</si>
  <si>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GCVS 4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</si>
  <si>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</si>
  <si>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</si>
  <si>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</si>
  <si>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</si>
  <si>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</si>
  <si>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</si>
  <si>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</si>
  <si>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</si>
  <si>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</si>
  <si>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</si>
  <si>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</si>
  <si>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Sum diff² =</t>
  </si>
  <si>
    <t>System Type:</t>
  </si>
  <si>
    <t>S4</t>
  </si>
  <si>
    <t>S5</t>
  </si>
  <si>
    <t>Misc</t>
  </si>
  <si>
    <t>BBSAG Bull.27</t>
  </si>
  <si>
    <t>v</t>
  </si>
  <si>
    <t>BBSAG Bull.31</t>
  </si>
  <si>
    <t>BBSAG Bull.35</t>
  </si>
  <si>
    <t>BBSAG Bull.39</t>
  </si>
  <si>
    <t>BBSAG Bull.40</t>
  </si>
  <si>
    <t>BBSAG Bull.42</t>
  </si>
  <si>
    <t>BBSAG Bull.45</t>
  </si>
  <si>
    <t>BBSAG Bull.46</t>
  </si>
  <si>
    <t>BBSAG Bull.51</t>
  </si>
  <si>
    <t>BBSAG Bull.52</t>
  </si>
  <si>
    <t>BBSAG Bull.53</t>
  </si>
  <si>
    <t>BBSAG Bull.59</t>
  </si>
  <si>
    <t>BBSAG Bull.63</t>
  </si>
  <si>
    <t>BBSAG Bull.68</t>
  </si>
  <si>
    <t>BBSAG Bull.71</t>
  </si>
  <si>
    <t>BBSAG Bull.81</t>
  </si>
  <si>
    <t>BBSAG Bull.83</t>
  </si>
  <si>
    <t>BBSAG Bull.86</t>
  </si>
  <si>
    <t>BBSAG Bull.87</t>
  </si>
  <si>
    <t>BRNO 30</t>
  </si>
  <si>
    <t>BBSAG Bull.91</t>
  </si>
  <si>
    <t>BBSAG Bull.94</t>
  </si>
  <si>
    <t>BBSAG Bull.96</t>
  </si>
  <si>
    <t>BBSAG Bull.99</t>
  </si>
  <si>
    <t>IBVS 4083</t>
  </si>
  <si>
    <t>BBSAG Bull.100</t>
  </si>
  <si>
    <t>BBSAG Bull.102</t>
  </si>
  <si>
    <t>BBSAG Bull.103</t>
  </si>
  <si>
    <t>BBSAG Bull.109</t>
  </si>
  <si>
    <t>BBSAG Bull.116</t>
  </si>
  <si>
    <t>BBSAG 119</t>
  </si>
  <si>
    <t>BBSAG</t>
  </si>
  <si>
    <t>BAV</t>
  </si>
  <si>
    <t>IBVS</t>
  </si>
  <si>
    <t>Morgenroth (1934)</t>
  </si>
  <si>
    <t>pg</t>
  </si>
  <si>
    <t>Piotrowski (1935)</t>
  </si>
  <si>
    <t>Szafraniec (1974)</t>
  </si>
  <si>
    <t>I</t>
  </si>
  <si>
    <t>ROTSE data show very shallow/broad secondary eclipse.</t>
  </si>
  <si>
    <t>ROTSE</t>
  </si>
  <si>
    <t>BBSAG 124</t>
  </si>
  <si>
    <t>BBSAG 126</t>
  </si>
  <si>
    <t>EA/SD</t>
  </si>
  <si>
    <t>IBVS 5543</t>
  </si>
  <si>
    <t># of data points:</t>
  </si>
  <si>
    <t>FK Ori / gsc 0685-0308</t>
  </si>
  <si>
    <t>IBVS 5690</t>
  </si>
  <si>
    <t>IBVS 5731</t>
  </si>
  <si>
    <t>Or &gt;&gt;&gt;&gt;&gt;&gt;</t>
  </si>
  <si>
    <t>Quad</t>
  </si>
  <si>
    <t>IBVS 5870</t>
  </si>
  <si>
    <t>II</t>
  </si>
  <si>
    <t>Start of linear fit (row #)</t>
  </si>
  <si>
    <t>IBVS 5894</t>
  </si>
  <si>
    <t>OEJV 0003</t>
  </si>
  <si>
    <t>IBVS 5959</t>
  </si>
  <si>
    <t>IBVS 5992</t>
  </si>
  <si>
    <t>IBVS 6042</t>
  </si>
  <si>
    <t>IBVS 6084</t>
  </si>
  <si>
    <t>Minima from the Lichtenknecker Database of the BAV</t>
  </si>
  <si>
    <t>C</t>
  </si>
  <si>
    <t>CCD</t>
  </si>
  <si>
    <t>E</t>
  </si>
  <si>
    <t>PE</t>
  </si>
  <si>
    <t>http://www.bav-astro.de/LkDB/index.php?lang=en&amp;sprache_dial=en</t>
  </si>
  <si>
    <t>F</t>
  </si>
  <si>
    <t>P</t>
  </si>
  <si>
    <t>V</t>
  </si>
  <si>
    <t>vis</t>
  </si>
  <si>
    <t> -0.003 </t>
  </si>
  <si>
    <t>2426988.576 </t>
  </si>
  <si>
    <t> 08.10.1932 01:49 </t>
  </si>
  <si>
    <t> 0.447 </t>
  </si>
  <si>
    <t>P </t>
  </si>
  <si>
    <t> O.Morgenroth </t>
  </si>
  <si>
    <t> AN 252.391 </t>
  </si>
  <si>
    <t>2427360.525 </t>
  </si>
  <si>
    <t> 15.10.1933 00:36 </t>
  </si>
  <si>
    <t> 0.418 </t>
  </si>
  <si>
    <t>2427479.292 </t>
  </si>
  <si>
    <t> 10.02.1934 19:00 </t>
  </si>
  <si>
    <t> 0.386 </t>
  </si>
  <si>
    <t>2427773.390 </t>
  </si>
  <si>
    <t> 01.12.1934 21:21 </t>
  </si>
  <si>
    <t> 0.407 </t>
  </si>
  <si>
    <t>V </t>
  </si>
  <si>
    <t> S.Piotrowski </t>
  </si>
  <si>
    <t> AAC 2.97 </t>
  </si>
  <si>
    <t>2428188.192 </t>
  </si>
  <si>
    <t> 20.01.1936 16:36 </t>
  </si>
  <si>
    <t> 0.385 </t>
  </si>
  <si>
    <t> AA 27.156 </t>
  </si>
  <si>
    <t>2433744.30 </t>
  </si>
  <si>
    <t> 07.04.1951 19:12 </t>
  </si>
  <si>
    <t> 0.19 </t>
  </si>
  <si>
    <t> R.Szafraniec </t>
  </si>
  <si>
    <t> SAC 23.87 </t>
  </si>
  <si>
    <t>2434661.511 </t>
  </si>
  <si>
    <t> 11.10.1953 00:15 </t>
  </si>
  <si>
    <t> 0.118 </t>
  </si>
  <si>
    <t> AAC 5.193 </t>
  </si>
  <si>
    <t>2436630.394 </t>
  </si>
  <si>
    <t> 02.03.1959 21:27 </t>
  </si>
  <si>
    <t> 0.049 </t>
  </si>
  <si>
    <t> AA 10.69 </t>
  </si>
  <si>
    <t>2442866.336 </t>
  </si>
  <si>
    <t> 28.03.1976 20:03 </t>
  </si>
  <si>
    <t> 0.003 </t>
  </si>
  <si>
    <t> R.Diethelm </t>
  </si>
  <si>
    <t> BBS 27 </t>
  </si>
  <si>
    <t>2443127.301 </t>
  </si>
  <si>
    <t> 14.12.1976 19:13 </t>
  </si>
  <si>
    <t> -0.000 </t>
  </si>
  <si>
    <t> K.Locher </t>
  </si>
  <si>
    <t> BBS 31 </t>
  </si>
  <si>
    <t>2443456.436 </t>
  </si>
  <si>
    <t> 08.11.1977 22:27 </t>
  </si>
  <si>
    <t> 0.002 </t>
  </si>
  <si>
    <t> BBS 35 </t>
  </si>
  <si>
    <t>2443783.621 </t>
  </si>
  <si>
    <t> 02.10.1978 02:54 </t>
  </si>
  <si>
    <t> BBS 39 </t>
  </si>
  <si>
    <t>2443828.435 </t>
  </si>
  <si>
    <t> 15.11.1978 22:26 </t>
  </si>
  <si>
    <t> 0.023 </t>
  </si>
  <si>
    <t> BBS 40 </t>
  </si>
  <si>
    <t>2443941.385 </t>
  </si>
  <si>
    <t> 08.03.1979 21:14 </t>
  </si>
  <si>
    <t> 0.016 </t>
  </si>
  <si>
    <t> BBS 42 </t>
  </si>
  <si>
    <t>2444118.593 </t>
  </si>
  <si>
    <t> 02.09.1979 02:13 </t>
  </si>
  <si>
    <t> -0.001 </t>
  </si>
  <si>
    <t> BBS 45 </t>
  </si>
  <si>
    <t>2444278.299 </t>
  </si>
  <si>
    <t> 08.02.1980 19:10 </t>
  </si>
  <si>
    <t> 0.008 </t>
  </si>
  <si>
    <t> BBS 46 </t>
  </si>
  <si>
    <t>2444564.597 </t>
  </si>
  <si>
    <t> 21.11.1980 02:19 </t>
  </si>
  <si>
    <t> 0.019 </t>
  </si>
  <si>
    <t> BBS 51 </t>
  </si>
  <si>
    <t>2444566.526 </t>
  </si>
  <si>
    <t> 23.11.1980 00:37 </t>
  </si>
  <si>
    <t> 0.001 </t>
  </si>
  <si>
    <t>2444603.539 </t>
  </si>
  <si>
    <t> 30.12.1980 00:56 </t>
  </si>
  <si>
    <t> 0.011 </t>
  </si>
  <si>
    <t> H.Peter </t>
  </si>
  <si>
    <t> BBS 52 </t>
  </si>
  <si>
    <t>2444607.424 </t>
  </si>
  <si>
    <t> 02.01.1981 22:10 </t>
  </si>
  <si>
    <t> 0.000 </t>
  </si>
  <si>
    <t>2444613.264 </t>
  </si>
  <si>
    <t> 08.01.1981 18:20 </t>
  </si>
  <si>
    <t> -0.002 </t>
  </si>
  <si>
    <t>2444642.475 </t>
  </si>
  <si>
    <t> 06.02.1981 23:24 </t>
  </si>
  <si>
    <t> -0.004 </t>
  </si>
  <si>
    <t> BBS 53 </t>
  </si>
  <si>
    <t>2444644.422 </t>
  </si>
  <si>
    <t> 08.02.1981 22:07 </t>
  </si>
  <si>
    <t> -0.005 </t>
  </si>
  <si>
    <t>2444646.375 </t>
  </si>
  <si>
    <t> 10.02.1981 21:00 </t>
  </si>
  <si>
    <t>2445055.347 </t>
  </si>
  <si>
    <t> 26.03.1982 20:19 </t>
  </si>
  <si>
    <t> -0.008 </t>
  </si>
  <si>
    <t> BBS 59 </t>
  </si>
  <si>
    <t>2445273.500 </t>
  </si>
  <si>
    <t> 31.10.1982 00:00 </t>
  </si>
  <si>
    <t> 0.022 </t>
  </si>
  <si>
    <t> BBS 63 </t>
  </si>
  <si>
    <t>2445600.652 </t>
  </si>
  <si>
    <t> 23.09.1983 03:38 </t>
  </si>
  <si>
    <t> -0.011 </t>
  </si>
  <si>
    <t> BBS 68 </t>
  </si>
  <si>
    <t>2445680.512 </t>
  </si>
  <si>
    <t> 12.12.1983 00:17 </t>
  </si>
  <si>
    <t> BBS 70 </t>
  </si>
  <si>
    <t>2445723.321 </t>
  </si>
  <si>
    <t> 23.01.1984 19:42 </t>
  </si>
  <si>
    <t> -0.037 </t>
  </si>
  <si>
    <t> G.Mavrofridis </t>
  </si>
  <si>
    <t> BBS 71 </t>
  </si>
  <si>
    <t>2446679.591 </t>
  </si>
  <si>
    <t> 06.09.1986 02:11 </t>
  </si>
  <si>
    <t> BBS 81 </t>
  </si>
  <si>
    <t>2446876.282 </t>
  </si>
  <si>
    <t> 21.03.1987 18:46 </t>
  </si>
  <si>
    <t> -0.013 </t>
  </si>
  <si>
    <t> BBS 83 </t>
  </si>
  <si>
    <t>2447123.644 </t>
  </si>
  <si>
    <t> 24.11.1987 03:27 </t>
  </si>
  <si>
    <t> 0.013 </t>
  </si>
  <si>
    <t> BBS 86 </t>
  </si>
  <si>
    <t>2447205.416 </t>
  </si>
  <si>
    <t> 13.02.1988 21:59 </t>
  </si>
  <si>
    <t> BBS 87 </t>
  </si>
  <si>
    <t>2447205.431 </t>
  </si>
  <si>
    <t> 13.02.1988 22:20 </t>
  </si>
  <si>
    <t> 0.004 </t>
  </si>
  <si>
    <t>2447207.363 </t>
  </si>
  <si>
    <t> 15.02.1988 20:42 </t>
  </si>
  <si>
    <t> -0.012 </t>
  </si>
  <si>
    <t> J.Manek </t>
  </si>
  <si>
    <t> BRNO 30 </t>
  </si>
  <si>
    <t>2447207.368 </t>
  </si>
  <si>
    <t> 15.02.1988 20:49 </t>
  </si>
  <si>
    <t> -0.007 </t>
  </si>
  <si>
    <t>2447207.380 </t>
  </si>
  <si>
    <t> 15.02.1988 21:07 </t>
  </si>
  <si>
    <t> 0.005 </t>
  </si>
  <si>
    <t> A.Dedoch </t>
  </si>
  <si>
    <t>2447540.404 </t>
  </si>
  <si>
    <t> 13.01.1989 21:41 </t>
  </si>
  <si>
    <t> BBS 91 </t>
  </si>
  <si>
    <t>2447542.345 </t>
  </si>
  <si>
    <t> 15.01.1989 20:16 </t>
  </si>
  <si>
    <t> J.Borovicka </t>
  </si>
  <si>
    <t>2447908.465 </t>
  </si>
  <si>
    <t> 16.01.1990 23:09 </t>
  </si>
  <si>
    <t> -0.020 </t>
  </si>
  <si>
    <t> BBS 94 </t>
  </si>
  <si>
    <t>2447912.380 </t>
  </si>
  <si>
    <t> 20.01.1990 21:07 </t>
  </si>
  <si>
    <t>2447914.323 </t>
  </si>
  <si>
    <t> 22.01.1990 19:45 </t>
  </si>
  <si>
    <t>2448126.601 </t>
  </si>
  <si>
    <t> 23.08.1990 02:25 </t>
  </si>
  <si>
    <t> BBS 96 </t>
  </si>
  <si>
    <t>2448533.646 </t>
  </si>
  <si>
    <t> 04.10.1991 03:30 </t>
  </si>
  <si>
    <t> BBS 99 </t>
  </si>
  <si>
    <t>2448541.430 </t>
  </si>
  <si>
    <t> 11.10.1991 22:19 </t>
  </si>
  <si>
    <t>E </t>
  </si>
  <si>
    <t>?</t>
  </si>
  <si>
    <t> M.Zakirov </t>
  </si>
  <si>
    <t>IBVS 4083 </t>
  </si>
  <si>
    <t>2448619.344 </t>
  </si>
  <si>
    <t> 28.12.1991 20:15 </t>
  </si>
  <si>
    <t> BBS 100 </t>
  </si>
  <si>
    <t>2448872.523 </t>
  </si>
  <si>
    <t> 07.09.1992 00:33 </t>
  </si>
  <si>
    <t> BBS 102 </t>
  </si>
  <si>
    <t>2448915.356 </t>
  </si>
  <si>
    <t> 19.10.1992 20:32 </t>
  </si>
  <si>
    <t>2448917.304 </t>
  </si>
  <si>
    <t> 21.10.1992 19:17 </t>
  </si>
  <si>
    <t>2449026.363 </t>
  </si>
  <si>
    <t> 07.02.1993 20:42 </t>
  </si>
  <si>
    <t> BBS 103 </t>
  </si>
  <si>
    <t>2449065.326 </t>
  </si>
  <si>
    <t> 18.03.1993 19:49 </t>
  </si>
  <si>
    <t> 0.009 </t>
  </si>
  <si>
    <t>2449807.321 </t>
  </si>
  <si>
    <t> 30.03.1995 19:42 </t>
  </si>
  <si>
    <t> BBS 109 </t>
  </si>
  <si>
    <t>2450722.674 </t>
  </si>
  <si>
    <t> 01.10.1997 04:10 </t>
  </si>
  <si>
    <t> BBS 116 </t>
  </si>
  <si>
    <t>2451135.558 </t>
  </si>
  <si>
    <t> 18.11.1998 01:23 </t>
  </si>
  <si>
    <t> 0.017 </t>
  </si>
  <si>
    <t> BBS 119 </t>
  </si>
  <si>
    <t>2451895.0846 </t>
  </si>
  <si>
    <t> 16.12.2000 14:01 </t>
  </si>
  <si>
    <t> 0.0076 </t>
  </si>
  <si>
    <t> Kiyota </t>
  </si>
  <si>
    <t>VSB 38 </t>
  </si>
  <si>
    <t>2451959.358 </t>
  </si>
  <si>
    <t> 18.02.2001 20:35 </t>
  </si>
  <si>
    <t> BBS 124 </t>
  </si>
  <si>
    <t>2452208.631 </t>
  </si>
  <si>
    <t> 26.10.2001 03:08 </t>
  </si>
  <si>
    <t> BBS 126 </t>
  </si>
  <si>
    <t>2452878.585 </t>
  </si>
  <si>
    <t> 27.08.2003 02:02 </t>
  </si>
  <si>
    <t> 0.006 </t>
  </si>
  <si>
    <t> BBS 130 </t>
  </si>
  <si>
    <t>2453308.9866 </t>
  </si>
  <si>
    <t> 30.10.2004 11:40 </t>
  </si>
  <si>
    <t> 0.0035 </t>
  </si>
  <si>
    <t> T.Krajci </t>
  </si>
  <si>
    <t>IBVS 5690 </t>
  </si>
  <si>
    <t>2453326.511 </t>
  </si>
  <si>
    <t> 17.11.2004 00:15 </t>
  </si>
  <si>
    <t>OEJV 0003 </t>
  </si>
  <si>
    <t>2453708.2300 </t>
  </si>
  <si>
    <t> 03.12.2005 17:31 </t>
  </si>
  <si>
    <t> H.Maehara </t>
  </si>
  <si>
    <t>VSB 44 </t>
  </si>
  <si>
    <t>2453780.2890 </t>
  </si>
  <si>
    <t> 13.02.2006 18:56 </t>
  </si>
  <si>
    <t> 0.0039 </t>
  </si>
  <si>
    <t>C </t>
  </si>
  <si>
    <t>-I</t>
  </si>
  <si>
    <t> F.Walter </t>
  </si>
  <si>
    <t>BAVM 178 </t>
  </si>
  <si>
    <t>2454496.9756 </t>
  </si>
  <si>
    <t> 31.01.2008 11:24 </t>
  </si>
  <si>
    <t>4527</t>
  </si>
  <si>
    <t> -0.0002 </t>
  </si>
  <si>
    <t>Ic</t>
  </si>
  <si>
    <t> K.Nakajima </t>
  </si>
  <si>
    <t>VSB 48 </t>
  </si>
  <si>
    <t>2454511.5714 </t>
  </si>
  <si>
    <t> 15.02.2008 01:42 </t>
  </si>
  <si>
    <t>4534.5</t>
  </si>
  <si>
    <t> -0.0109 </t>
  </si>
  <si>
    <t> S.Dvorak </t>
  </si>
  <si>
    <t>IBVS 5870 </t>
  </si>
  <si>
    <t>2454842.6844 </t>
  </si>
  <si>
    <t> 11.01.2009 04:25 </t>
  </si>
  <si>
    <t>4704.5</t>
  </si>
  <si>
    <t> 0.0222 </t>
  </si>
  <si>
    <t>IBVS 5894 </t>
  </si>
  <si>
    <t>2454857.2647 </t>
  </si>
  <si>
    <t> 25.01.2009 18:21 </t>
  </si>
  <si>
    <t>4712</t>
  </si>
  <si>
    <t> -0.0039 </t>
  </si>
  <si>
    <t> M.Rätz &amp; K.Rätz </t>
  </si>
  <si>
    <t>BAVM 214 </t>
  </si>
  <si>
    <t>2455583.6766 </t>
  </si>
  <si>
    <t> 22.01.2011 04:14 </t>
  </si>
  <si>
    <t>5085</t>
  </si>
  <si>
    <t> -0.0204 </t>
  </si>
  <si>
    <t>IBVS 5992 </t>
  </si>
  <si>
    <t>2456220.4931 </t>
  </si>
  <si>
    <t> 19.10.2012 23:50 </t>
  </si>
  <si>
    <t>5412</t>
  </si>
  <si>
    <t> -0.0458 </t>
  </si>
  <si>
    <t>R</t>
  </si>
  <si>
    <t> K. &amp; M.Rätz </t>
  </si>
  <si>
    <t>BAVM 232 </t>
  </si>
  <si>
    <t>2456245.8087 </t>
  </si>
  <si>
    <t> 14.11.2012 07:24 </t>
  </si>
  <si>
    <t>5425</t>
  </si>
  <si>
    <t> -0.0481 </t>
  </si>
  <si>
    <t>IBVS 6042 </t>
  </si>
  <si>
    <t>Add cycle</t>
  </si>
  <si>
    <t>JD today</t>
  </si>
  <si>
    <t>Old Cycle</t>
  </si>
  <si>
    <t>New Cycle</t>
  </si>
  <si>
    <t>Next ToM</t>
  </si>
  <si>
    <t>Local time</t>
  </si>
  <si>
    <t>My time zone &gt;&gt;&gt;&gt;&gt;&gt;&gt;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</si>
</sst>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0"/>
  </numFmts>
  <fonts count="49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strike/>
      <sz val="10"/>
      <color indexed="20"/>
      <name val="Arial"/>
      <family val="2"/>
    </font>
    <font>
      <sz val="10"/>
      <color indexed="17"/>
      <name val="Arial"/>
      <family val="2"/>
    </font>
    <font>
      <strike/>
      <sz val="10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2"/>
    </font>
    <font>
      <sz val="10"/>
      <color indexed="16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12"/>
      <name val="Arial"/>
      <family val="2"/>
    </font>
    <font>
      <b/>
      <sz val="10"/>
      <color indexed="30"/>
      <name val="Arial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  <font>
      <b/>
      <sz val="10"/>
      <color rgb="FF0070C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4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4" applyNumberFormat="0" applyFill="0" applyAlignment="0" applyProtection="0"/>
    <xf numFmtId="0" fontId="44" fillId="31" borderId="0" applyNumberFormat="0" applyBorder="0" applyAlignment="0" applyProtection="0"/>
    <xf numFmtId="0" fontId="0" fillId="32" borderId="5" applyNumberFormat="0" applyFont="0" applyAlignment="0" applyProtection="0"/>
    <xf numFmtId="0" fontId="45" fillId="27" borderId="6" applyNumberFormat="0" applyAlignment="0" applyProtection="0"/>
    <xf numFmtId="10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7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8" fillId="0" borderId="0" xfId="0" applyFont="1" applyAlignment="1">
      <alignment/>
    </xf>
    <xf numFmtId="0" fontId="5" fillId="0" borderId="14" xfId="0" applyFont="1" applyBorder="1" applyAlignment="1">
      <alignment horizontal="left"/>
    </xf>
    <xf numFmtId="0" fontId="5" fillId="0" borderId="0" xfId="0" applyFont="1" applyAlignment="1">
      <alignment horizontal="left" vertic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Alignment="1">
      <alignment vertical="center"/>
    </xf>
    <xf numFmtId="0" fontId="0" fillId="0" borderId="0" xfId="0" applyFont="1" applyAlignment="1">
      <alignment horizontal="left"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Font="1" applyAlignment="1">
      <alignment horizontal="left" vertical="center"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4" fillId="0" borderId="15" xfId="0" applyFont="1" applyBorder="1" applyAlignment="1">
      <alignment/>
    </xf>
    <xf numFmtId="0" fontId="14" fillId="0" borderId="16" xfId="0" applyFont="1" applyBorder="1" applyAlignment="1">
      <alignment/>
    </xf>
    <xf numFmtId="0" fontId="5" fillId="0" borderId="0" xfId="0" applyFont="1" applyAlignment="1">
      <alignment horizontal="center" vertical="center"/>
    </xf>
    <xf numFmtId="0" fontId="5" fillId="0" borderId="0" xfId="0" applyNumberFormat="1" applyFont="1" applyAlignment="1">
      <alignment horizontal="left" vertical="center"/>
    </xf>
    <xf numFmtId="0" fontId="5" fillId="0" borderId="0" xfId="0" applyFont="1" applyAlignment="1">
      <alignment vertical="center"/>
    </xf>
    <xf numFmtId="176" fontId="5" fillId="0" borderId="0" xfId="0" applyNumberFormat="1" applyFont="1" applyAlignment="1">
      <alignment horizontal="left" vertical="center"/>
    </xf>
    <xf numFmtId="0" fontId="5" fillId="0" borderId="0" xfId="0" applyFont="1" applyAlignment="1">
      <alignment vertical="center" wrapText="1"/>
    </xf>
    <xf numFmtId="0" fontId="15" fillId="0" borderId="0" xfId="0" applyFont="1" applyAlignment="1">
      <alignment horizontal="left"/>
    </xf>
    <xf numFmtId="0" fontId="0" fillId="0" borderId="0" xfId="0" applyAlignment="1">
      <alignment vertical="top"/>
    </xf>
    <xf numFmtId="0" fontId="0" fillId="0" borderId="0" xfId="0" applyAlignment="1">
      <alignment horizontal="left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vertical="top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vertical="top"/>
    </xf>
    <xf numFmtId="0" fontId="16" fillId="0" borderId="0" xfId="54" applyAlignment="1" applyProtection="1">
      <alignment horizontal="left"/>
      <protection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vertical="top"/>
    </xf>
    <xf numFmtId="0" fontId="0" fillId="0" borderId="0" xfId="0" applyAlignment="1" quotePrefix="1">
      <alignment vertical="top"/>
    </xf>
    <xf numFmtId="0" fontId="5" fillId="33" borderId="23" xfId="0" applyFont="1" applyFill="1" applyBorder="1" applyAlignment="1">
      <alignment horizontal="left" vertical="top" wrapText="1" indent="1"/>
    </xf>
    <xf numFmtId="0" fontId="5" fillId="33" borderId="23" xfId="0" applyFont="1" applyFill="1" applyBorder="1" applyAlignment="1">
      <alignment horizontal="center" vertical="top" wrapText="1"/>
    </xf>
    <xf numFmtId="0" fontId="5" fillId="33" borderId="23" xfId="0" applyFont="1" applyFill="1" applyBorder="1" applyAlignment="1">
      <alignment horizontal="right" vertical="top" wrapText="1"/>
    </xf>
    <xf numFmtId="0" fontId="16" fillId="33" borderId="23" xfId="54" applyFill="1" applyBorder="1" applyAlignment="1" applyProtection="1">
      <alignment horizontal="right" vertical="top" wrapText="1"/>
      <protection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10" fillId="0" borderId="0" xfId="0" applyFont="1" applyAlignment="1">
      <alignment vertical="top"/>
    </xf>
    <xf numFmtId="0" fontId="31" fillId="0" borderId="0" xfId="0" applyFont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9" fillId="0" borderId="0" xfId="0" applyFont="1" applyAlignment="1">
      <alignment vertical="top"/>
    </xf>
    <xf numFmtId="22" fontId="9" fillId="0" borderId="0" xfId="0" applyNumberFormat="1" applyFont="1" applyAlignment="1">
      <alignment vertical="top"/>
    </xf>
    <xf numFmtId="0" fontId="0" fillId="0" borderId="0" xfId="0" applyFont="1" applyAlignment="1">
      <alignment horizontal="right"/>
    </xf>
    <xf numFmtId="0" fontId="48" fillId="0" borderId="0" xfId="0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FK Ori - O-C Diagr.</a:t>
            </a:r>
          </a:p>
        </c:rich>
      </c:tx>
      <c:layout>
        <c:manualLayout>
          <c:xMode val="factor"/>
          <c:yMode val="factor"/>
          <c:x val="0.00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05"/>
          <c:y val="0.105"/>
          <c:w val="0.916"/>
          <c:h val="0.795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GCVS 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424242"/>
              </a:solidFill>
              <a:ln>
                <a:solidFill>
                  <a:srgbClr val="424242"/>
                </a:solidFill>
              </a:ln>
            </c:spPr>
          </c:marker>
          <c:xVal>
            <c:numRef>
              <c:f>A!$F$21:$F$987</c:f>
              <c:numCache/>
            </c:numRef>
          </c:xVal>
          <c:yVal>
            <c:numRef>
              <c:f>A!$H$21:$H$987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BBSAG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A!$D$21:$D$987</c:f>
                <c:numCache>
                  <c:ptCount val="967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0</c:v>
                  </c:pt>
                  <c:pt idx="4">
                    <c:v>NaN</c:v>
                  </c:pt>
                  <c:pt idx="5">
                    <c:v>0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0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0.004</c:v>
                  </c:pt>
                  <c:pt idx="44">
                    <c:v>NaN</c:v>
                  </c:pt>
                  <c:pt idx="45">
                    <c:v>0.005</c:v>
                  </c:pt>
                  <c:pt idx="46">
                    <c:v>0.002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0.003</c:v>
                  </c:pt>
                  <c:pt idx="50">
                    <c:v>0.006</c:v>
                  </c:pt>
                  <c:pt idx="51">
                    <c:v>0.003</c:v>
                  </c:pt>
                  <c:pt idx="52">
                    <c:v>0.007</c:v>
                  </c:pt>
                  <c:pt idx="53">
                    <c:v>0.007</c:v>
                  </c:pt>
                  <c:pt idx="54">
                    <c:v>0.007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0.008</c:v>
                  </c:pt>
                  <c:pt idx="60">
                    <c:v>0.0002</c:v>
                  </c:pt>
                  <c:pt idx="61">
                    <c:v>0.004</c:v>
                  </c:pt>
                  <c:pt idx="62">
                    <c:v>NaN</c:v>
                  </c:pt>
                  <c:pt idx="63">
                    <c:v>0.0004</c:v>
                  </c:pt>
                  <c:pt idx="64">
                    <c:v>NaN</c:v>
                  </c:pt>
                  <c:pt idx="65">
                    <c:v>0.0003</c:v>
                  </c:pt>
                  <c:pt idx="66">
                    <c:v>0.0015</c:v>
                  </c:pt>
                  <c:pt idx="67">
                    <c:v>0.0002</c:v>
                  </c:pt>
                  <c:pt idx="68">
                    <c:v>0.0002</c:v>
                  </c:pt>
                  <c:pt idx="69">
                    <c:v>0.0005</c:v>
                  </c:pt>
                  <c:pt idx="70">
                    <c:v>0.00016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</c:numCache>
              </c:numRef>
            </c:plus>
            <c:minus>
              <c:numRef>
                <c:f>A!$D$21:$D$987</c:f>
                <c:numCache>
                  <c:ptCount val="967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0</c:v>
                  </c:pt>
                  <c:pt idx="4">
                    <c:v>NaN</c:v>
                  </c:pt>
                  <c:pt idx="5">
                    <c:v>0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0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0.004</c:v>
                  </c:pt>
                  <c:pt idx="44">
                    <c:v>NaN</c:v>
                  </c:pt>
                  <c:pt idx="45">
                    <c:v>0.005</c:v>
                  </c:pt>
                  <c:pt idx="46">
                    <c:v>0.002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0.003</c:v>
                  </c:pt>
                  <c:pt idx="50">
                    <c:v>0.006</c:v>
                  </c:pt>
                  <c:pt idx="51">
                    <c:v>0.003</c:v>
                  </c:pt>
                  <c:pt idx="52">
                    <c:v>0.007</c:v>
                  </c:pt>
                  <c:pt idx="53">
                    <c:v>0.007</c:v>
                  </c:pt>
                  <c:pt idx="54">
                    <c:v>0.007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0.008</c:v>
                  </c:pt>
                  <c:pt idx="60">
                    <c:v>0.0002</c:v>
                  </c:pt>
                  <c:pt idx="61">
                    <c:v>0.004</c:v>
                  </c:pt>
                  <c:pt idx="62">
                    <c:v>NaN</c:v>
                  </c:pt>
                  <c:pt idx="63">
                    <c:v>0.0004</c:v>
                  </c:pt>
                  <c:pt idx="64">
                    <c:v>NaN</c:v>
                  </c:pt>
                  <c:pt idx="65">
                    <c:v>0.0003</c:v>
                  </c:pt>
                  <c:pt idx="66">
                    <c:v>0.0015</c:v>
                  </c:pt>
                  <c:pt idx="67">
                    <c:v>0.0002</c:v>
                  </c:pt>
                  <c:pt idx="68">
                    <c:v>0.0002</c:v>
                  </c:pt>
                  <c:pt idx="69">
                    <c:v>0.0005</c:v>
                  </c:pt>
                  <c:pt idx="70">
                    <c:v>0.00016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A!$F$21:$F$987</c:f>
              <c:numCache/>
            </c:numRef>
          </c:xVal>
          <c:yVal>
            <c:numRef>
              <c:f>A!$I$21:$I$987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BAV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A!$D$21:$D$44</c:f>
                <c:numCache>
                  <c:ptCount val="24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0</c:v>
                  </c:pt>
                  <c:pt idx="4">
                    <c:v>NaN</c:v>
                  </c:pt>
                  <c:pt idx="5">
                    <c:v>0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</c:numCache>
              </c:numRef>
            </c:plus>
            <c:minus>
              <c:numRef>
                <c:f>A!$D$21:$D$44</c:f>
                <c:numCache>
                  <c:ptCount val="24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0</c:v>
                  </c:pt>
                  <c:pt idx="4">
                    <c:v>NaN</c:v>
                  </c:pt>
                  <c:pt idx="5">
                    <c:v>0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A!$F$21:$F$987</c:f>
              <c:numCache/>
            </c:numRef>
          </c:xVal>
          <c:yVal>
            <c:numRef>
              <c:f>A!$J$21:$J$987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A!$D$21:$D$87</c:f>
                <c:numCache>
                  <c:ptCount val="67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0</c:v>
                  </c:pt>
                  <c:pt idx="4">
                    <c:v>NaN</c:v>
                  </c:pt>
                  <c:pt idx="5">
                    <c:v>0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0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0.004</c:v>
                  </c:pt>
                  <c:pt idx="44">
                    <c:v>NaN</c:v>
                  </c:pt>
                  <c:pt idx="45">
                    <c:v>0.005</c:v>
                  </c:pt>
                  <c:pt idx="46">
                    <c:v>0.002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0.003</c:v>
                  </c:pt>
                  <c:pt idx="50">
                    <c:v>0.006</c:v>
                  </c:pt>
                  <c:pt idx="51">
                    <c:v>0.003</c:v>
                  </c:pt>
                  <c:pt idx="52">
                    <c:v>0.007</c:v>
                  </c:pt>
                  <c:pt idx="53">
                    <c:v>0.007</c:v>
                  </c:pt>
                  <c:pt idx="54">
                    <c:v>0.007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0.008</c:v>
                  </c:pt>
                  <c:pt idx="60">
                    <c:v>0.0002</c:v>
                  </c:pt>
                  <c:pt idx="61">
                    <c:v>0.004</c:v>
                  </c:pt>
                  <c:pt idx="62">
                    <c:v>NaN</c:v>
                  </c:pt>
                  <c:pt idx="63">
                    <c:v>0.0004</c:v>
                  </c:pt>
                  <c:pt idx="64">
                    <c:v>NaN</c:v>
                  </c:pt>
                  <c:pt idx="65">
                    <c:v>0.0003</c:v>
                  </c:pt>
                  <c:pt idx="66">
                    <c:v>0.0015</c:v>
                  </c:pt>
                </c:numCache>
              </c:numRef>
            </c:plus>
            <c:minus>
              <c:numRef>
                <c:f>A!$D$21:$D$87</c:f>
                <c:numCache>
                  <c:ptCount val="67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0</c:v>
                  </c:pt>
                  <c:pt idx="4">
                    <c:v>NaN</c:v>
                  </c:pt>
                  <c:pt idx="5">
                    <c:v>0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0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0.004</c:v>
                  </c:pt>
                  <c:pt idx="44">
                    <c:v>NaN</c:v>
                  </c:pt>
                  <c:pt idx="45">
                    <c:v>0.005</c:v>
                  </c:pt>
                  <c:pt idx="46">
                    <c:v>0.002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0.003</c:v>
                  </c:pt>
                  <c:pt idx="50">
                    <c:v>0.006</c:v>
                  </c:pt>
                  <c:pt idx="51">
                    <c:v>0.003</c:v>
                  </c:pt>
                  <c:pt idx="52">
                    <c:v>0.007</c:v>
                  </c:pt>
                  <c:pt idx="53">
                    <c:v>0.007</c:v>
                  </c:pt>
                  <c:pt idx="54">
                    <c:v>0.007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0.008</c:v>
                  </c:pt>
                  <c:pt idx="60">
                    <c:v>0.0002</c:v>
                  </c:pt>
                  <c:pt idx="61">
                    <c:v>0.004</c:v>
                  </c:pt>
                  <c:pt idx="62">
                    <c:v>NaN</c:v>
                  </c:pt>
                  <c:pt idx="63">
                    <c:v>0.0004</c:v>
                  </c:pt>
                  <c:pt idx="64">
                    <c:v>NaN</c:v>
                  </c:pt>
                  <c:pt idx="65">
                    <c:v>0.0003</c:v>
                  </c:pt>
                  <c:pt idx="66">
                    <c:v>0.0015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A!$F$21:$F$987</c:f>
              <c:numCache/>
            </c:numRef>
          </c:xVal>
          <c:yVal>
            <c:numRef>
              <c:f>A!$K$21:$K$987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A!$D$21:$D$87</c:f>
                <c:numCache>
                  <c:ptCount val="67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0</c:v>
                  </c:pt>
                  <c:pt idx="4">
                    <c:v>NaN</c:v>
                  </c:pt>
                  <c:pt idx="5">
                    <c:v>0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0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0.004</c:v>
                  </c:pt>
                  <c:pt idx="44">
                    <c:v>NaN</c:v>
                  </c:pt>
                  <c:pt idx="45">
                    <c:v>0.005</c:v>
                  </c:pt>
                  <c:pt idx="46">
                    <c:v>0.002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0.003</c:v>
                  </c:pt>
                  <c:pt idx="50">
                    <c:v>0.006</c:v>
                  </c:pt>
                  <c:pt idx="51">
                    <c:v>0.003</c:v>
                  </c:pt>
                  <c:pt idx="52">
                    <c:v>0.007</c:v>
                  </c:pt>
                  <c:pt idx="53">
                    <c:v>0.007</c:v>
                  </c:pt>
                  <c:pt idx="54">
                    <c:v>0.007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0.008</c:v>
                  </c:pt>
                  <c:pt idx="60">
                    <c:v>0.0002</c:v>
                  </c:pt>
                  <c:pt idx="61">
                    <c:v>0.004</c:v>
                  </c:pt>
                  <c:pt idx="62">
                    <c:v>NaN</c:v>
                  </c:pt>
                  <c:pt idx="63">
                    <c:v>0.0004</c:v>
                  </c:pt>
                  <c:pt idx="64">
                    <c:v>NaN</c:v>
                  </c:pt>
                  <c:pt idx="65">
                    <c:v>0.0003</c:v>
                  </c:pt>
                  <c:pt idx="66">
                    <c:v>0.0015</c:v>
                  </c:pt>
                </c:numCache>
              </c:numRef>
            </c:plus>
            <c:minus>
              <c:numRef>
                <c:f>A!$D$21:$D$87</c:f>
                <c:numCache>
                  <c:ptCount val="67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0</c:v>
                  </c:pt>
                  <c:pt idx="4">
                    <c:v>NaN</c:v>
                  </c:pt>
                  <c:pt idx="5">
                    <c:v>0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0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0.004</c:v>
                  </c:pt>
                  <c:pt idx="44">
                    <c:v>NaN</c:v>
                  </c:pt>
                  <c:pt idx="45">
                    <c:v>0.005</c:v>
                  </c:pt>
                  <c:pt idx="46">
                    <c:v>0.002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0.003</c:v>
                  </c:pt>
                  <c:pt idx="50">
                    <c:v>0.006</c:v>
                  </c:pt>
                  <c:pt idx="51">
                    <c:v>0.003</c:v>
                  </c:pt>
                  <c:pt idx="52">
                    <c:v>0.007</c:v>
                  </c:pt>
                  <c:pt idx="53">
                    <c:v>0.007</c:v>
                  </c:pt>
                  <c:pt idx="54">
                    <c:v>0.007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0.008</c:v>
                  </c:pt>
                  <c:pt idx="60">
                    <c:v>0.0002</c:v>
                  </c:pt>
                  <c:pt idx="61">
                    <c:v>0.004</c:v>
                  </c:pt>
                  <c:pt idx="62">
                    <c:v>NaN</c:v>
                  </c:pt>
                  <c:pt idx="63">
                    <c:v>0.0004</c:v>
                  </c:pt>
                  <c:pt idx="64">
                    <c:v>NaN</c:v>
                  </c:pt>
                  <c:pt idx="65">
                    <c:v>0.0003</c:v>
                  </c:pt>
                  <c:pt idx="66">
                    <c:v>0.0015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A!$F$21:$F$987</c:f>
              <c:numCache/>
            </c:numRef>
          </c:xVal>
          <c:yVal>
            <c:numRef>
              <c:f>A!$L$21:$L$987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A!$D$21:$D$87</c:f>
                <c:numCache>
                  <c:ptCount val="67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0</c:v>
                  </c:pt>
                  <c:pt idx="4">
                    <c:v>NaN</c:v>
                  </c:pt>
                  <c:pt idx="5">
                    <c:v>0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0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0.004</c:v>
                  </c:pt>
                  <c:pt idx="44">
                    <c:v>NaN</c:v>
                  </c:pt>
                  <c:pt idx="45">
                    <c:v>0.005</c:v>
                  </c:pt>
                  <c:pt idx="46">
                    <c:v>0.002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0.003</c:v>
                  </c:pt>
                  <c:pt idx="50">
                    <c:v>0.006</c:v>
                  </c:pt>
                  <c:pt idx="51">
                    <c:v>0.003</c:v>
                  </c:pt>
                  <c:pt idx="52">
                    <c:v>0.007</c:v>
                  </c:pt>
                  <c:pt idx="53">
                    <c:v>0.007</c:v>
                  </c:pt>
                  <c:pt idx="54">
                    <c:v>0.007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0.008</c:v>
                  </c:pt>
                  <c:pt idx="60">
                    <c:v>0.0002</c:v>
                  </c:pt>
                  <c:pt idx="61">
                    <c:v>0.004</c:v>
                  </c:pt>
                  <c:pt idx="62">
                    <c:v>NaN</c:v>
                  </c:pt>
                  <c:pt idx="63">
                    <c:v>0.0004</c:v>
                  </c:pt>
                  <c:pt idx="64">
                    <c:v>NaN</c:v>
                  </c:pt>
                  <c:pt idx="65">
                    <c:v>0.0003</c:v>
                  </c:pt>
                  <c:pt idx="66">
                    <c:v>0.0015</c:v>
                  </c:pt>
                </c:numCache>
              </c:numRef>
            </c:plus>
            <c:minus>
              <c:numRef>
                <c:f>A!$D$21:$D$87</c:f>
                <c:numCache>
                  <c:ptCount val="67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0</c:v>
                  </c:pt>
                  <c:pt idx="4">
                    <c:v>NaN</c:v>
                  </c:pt>
                  <c:pt idx="5">
                    <c:v>0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0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0.004</c:v>
                  </c:pt>
                  <c:pt idx="44">
                    <c:v>NaN</c:v>
                  </c:pt>
                  <c:pt idx="45">
                    <c:v>0.005</c:v>
                  </c:pt>
                  <c:pt idx="46">
                    <c:v>0.002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0.003</c:v>
                  </c:pt>
                  <c:pt idx="50">
                    <c:v>0.006</c:v>
                  </c:pt>
                  <c:pt idx="51">
                    <c:v>0.003</c:v>
                  </c:pt>
                  <c:pt idx="52">
                    <c:v>0.007</c:v>
                  </c:pt>
                  <c:pt idx="53">
                    <c:v>0.007</c:v>
                  </c:pt>
                  <c:pt idx="54">
                    <c:v>0.007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0.008</c:v>
                  </c:pt>
                  <c:pt idx="60">
                    <c:v>0.0002</c:v>
                  </c:pt>
                  <c:pt idx="61">
                    <c:v>0.004</c:v>
                  </c:pt>
                  <c:pt idx="62">
                    <c:v>NaN</c:v>
                  </c:pt>
                  <c:pt idx="63">
                    <c:v>0.0004</c:v>
                  </c:pt>
                  <c:pt idx="64">
                    <c:v>NaN</c:v>
                  </c:pt>
                  <c:pt idx="65">
                    <c:v>0.0003</c:v>
                  </c:pt>
                  <c:pt idx="66">
                    <c:v>0.0015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A!$F$21:$F$987</c:f>
              <c:numCache/>
            </c:numRef>
          </c:xVal>
          <c:yVal>
            <c:numRef>
              <c:f>A!$M$21:$M$987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A!$D$21:$D$87</c:f>
                <c:numCache>
                  <c:ptCount val="67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0</c:v>
                  </c:pt>
                  <c:pt idx="4">
                    <c:v>NaN</c:v>
                  </c:pt>
                  <c:pt idx="5">
                    <c:v>0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0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0.004</c:v>
                  </c:pt>
                  <c:pt idx="44">
                    <c:v>NaN</c:v>
                  </c:pt>
                  <c:pt idx="45">
                    <c:v>0.005</c:v>
                  </c:pt>
                  <c:pt idx="46">
                    <c:v>0.002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0.003</c:v>
                  </c:pt>
                  <c:pt idx="50">
                    <c:v>0.006</c:v>
                  </c:pt>
                  <c:pt idx="51">
                    <c:v>0.003</c:v>
                  </c:pt>
                  <c:pt idx="52">
                    <c:v>0.007</c:v>
                  </c:pt>
                  <c:pt idx="53">
                    <c:v>0.007</c:v>
                  </c:pt>
                  <c:pt idx="54">
                    <c:v>0.007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0.008</c:v>
                  </c:pt>
                  <c:pt idx="60">
                    <c:v>0.0002</c:v>
                  </c:pt>
                  <c:pt idx="61">
                    <c:v>0.004</c:v>
                  </c:pt>
                  <c:pt idx="62">
                    <c:v>NaN</c:v>
                  </c:pt>
                  <c:pt idx="63">
                    <c:v>0.0004</c:v>
                  </c:pt>
                  <c:pt idx="64">
                    <c:v>NaN</c:v>
                  </c:pt>
                  <c:pt idx="65">
                    <c:v>0.0003</c:v>
                  </c:pt>
                  <c:pt idx="66">
                    <c:v>0.0015</c:v>
                  </c:pt>
                </c:numCache>
              </c:numRef>
            </c:plus>
            <c:minus>
              <c:numRef>
                <c:f>A!$D$21:$D$87</c:f>
                <c:numCache>
                  <c:ptCount val="67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0</c:v>
                  </c:pt>
                  <c:pt idx="4">
                    <c:v>NaN</c:v>
                  </c:pt>
                  <c:pt idx="5">
                    <c:v>0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0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0.004</c:v>
                  </c:pt>
                  <c:pt idx="44">
                    <c:v>NaN</c:v>
                  </c:pt>
                  <c:pt idx="45">
                    <c:v>0.005</c:v>
                  </c:pt>
                  <c:pt idx="46">
                    <c:v>0.002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0.003</c:v>
                  </c:pt>
                  <c:pt idx="50">
                    <c:v>0.006</c:v>
                  </c:pt>
                  <c:pt idx="51">
                    <c:v>0.003</c:v>
                  </c:pt>
                  <c:pt idx="52">
                    <c:v>0.007</c:v>
                  </c:pt>
                  <c:pt idx="53">
                    <c:v>0.007</c:v>
                  </c:pt>
                  <c:pt idx="54">
                    <c:v>0.007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0.008</c:v>
                  </c:pt>
                  <c:pt idx="60">
                    <c:v>0.0002</c:v>
                  </c:pt>
                  <c:pt idx="61">
                    <c:v>0.004</c:v>
                  </c:pt>
                  <c:pt idx="62">
                    <c:v>NaN</c:v>
                  </c:pt>
                  <c:pt idx="63">
                    <c:v>0.0004</c:v>
                  </c:pt>
                  <c:pt idx="64">
                    <c:v>NaN</c:v>
                  </c:pt>
                  <c:pt idx="65">
                    <c:v>0.0003</c:v>
                  </c:pt>
                  <c:pt idx="66">
                    <c:v>0.0015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A!$F$21:$F$987</c:f>
              <c:numCache/>
            </c:numRef>
          </c:xVal>
          <c:yVal>
            <c:numRef>
              <c:f>A!$N$21:$N$987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A!$F$21:$F$987</c:f>
              <c:numCache/>
            </c:numRef>
          </c:xVal>
          <c:yVal>
            <c:numRef>
              <c:f>A!$O$21:$O$987</c:f>
              <c:numCache/>
            </c:numRef>
          </c:yVal>
          <c:smooth val="0"/>
        </c:ser>
        <c:ser>
          <c:idx val="8"/>
          <c:order val="8"/>
          <c:tx>
            <c:strRef>
              <c:f>A!$P$20</c:f>
              <c:strCache>
                <c:ptCount val="1"/>
                <c:pt idx="0">
                  <c:v>Q. Fit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A!$T$21:$T$55</c:f>
              <c:numCache/>
            </c:numRef>
          </c:xVal>
          <c:yVal>
            <c:numRef>
              <c:f>A!$U$21:$U$55</c:f>
              <c:numCache/>
            </c:numRef>
          </c:yVal>
          <c:smooth val="0"/>
        </c:ser>
        <c:axId val="47786089"/>
        <c:axId val="27421618"/>
      </c:scatterChart>
      <c:valAx>
        <c:axId val="477860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421618"/>
        <c:crosses val="autoZero"/>
        <c:crossBetween val="midCat"/>
        <c:dispUnits/>
      </c:valAx>
      <c:valAx>
        <c:axId val="274216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786089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615"/>
          <c:y val="0.9305"/>
          <c:w val="0.76275"/>
          <c:h val="0.0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FK Ori - O-C Diagr.</a:t>
            </a:r>
          </a:p>
        </c:rich>
      </c:tx>
      <c:layout>
        <c:manualLayout>
          <c:xMode val="factor"/>
          <c:yMode val="factor"/>
          <c:x val="0.00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05"/>
          <c:y val="0.10475"/>
          <c:w val="0.916"/>
          <c:h val="0.7957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GCVS 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424242"/>
              </a:solidFill>
              <a:ln>
                <a:solidFill>
                  <a:srgbClr val="424242"/>
                </a:solidFill>
              </a:ln>
            </c:spPr>
          </c:marker>
          <c:xVal>
            <c:numRef>
              <c:f>A!$F$21:$F$987</c:f>
              <c:numCache/>
            </c:numRef>
          </c:xVal>
          <c:yVal>
            <c:numRef>
              <c:f>A!$H$21:$H$987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BBSAG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A!$D$21:$D$987</c:f>
                <c:numCache>
                  <c:ptCount val="967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0</c:v>
                  </c:pt>
                  <c:pt idx="4">
                    <c:v>NaN</c:v>
                  </c:pt>
                  <c:pt idx="5">
                    <c:v>0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0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0.004</c:v>
                  </c:pt>
                  <c:pt idx="44">
                    <c:v>NaN</c:v>
                  </c:pt>
                  <c:pt idx="45">
                    <c:v>0.005</c:v>
                  </c:pt>
                  <c:pt idx="46">
                    <c:v>0.002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0.003</c:v>
                  </c:pt>
                  <c:pt idx="50">
                    <c:v>0.006</c:v>
                  </c:pt>
                  <c:pt idx="51">
                    <c:v>0.003</c:v>
                  </c:pt>
                  <c:pt idx="52">
                    <c:v>0.007</c:v>
                  </c:pt>
                  <c:pt idx="53">
                    <c:v>0.007</c:v>
                  </c:pt>
                  <c:pt idx="54">
                    <c:v>0.007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0.008</c:v>
                  </c:pt>
                  <c:pt idx="60">
                    <c:v>0.0002</c:v>
                  </c:pt>
                  <c:pt idx="61">
                    <c:v>0.004</c:v>
                  </c:pt>
                  <c:pt idx="62">
                    <c:v>NaN</c:v>
                  </c:pt>
                  <c:pt idx="63">
                    <c:v>0.0004</c:v>
                  </c:pt>
                  <c:pt idx="64">
                    <c:v>NaN</c:v>
                  </c:pt>
                  <c:pt idx="65">
                    <c:v>0.0003</c:v>
                  </c:pt>
                  <c:pt idx="66">
                    <c:v>0.0015</c:v>
                  </c:pt>
                  <c:pt idx="67">
                    <c:v>0.0002</c:v>
                  </c:pt>
                  <c:pt idx="68">
                    <c:v>0.0002</c:v>
                  </c:pt>
                  <c:pt idx="69">
                    <c:v>0.0005</c:v>
                  </c:pt>
                  <c:pt idx="70">
                    <c:v>0.00016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</c:numCache>
              </c:numRef>
            </c:plus>
            <c:minus>
              <c:numRef>
                <c:f>A!$D$21:$D$987</c:f>
                <c:numCache>
                  <c:ptCount val="967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0</c:v>
                  </c:pt>
                  <c:pt idx="4">
                    <c:v>NaN</c:v>
                  </c:pt>
                  <c:pt idx="5">
                    <c:v>0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0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0.004</c:v>
                  </c:pt>
                  <c:pt idx="44">
                    <c:v>NaN</c:v>
                  </c:pt>
                  <c:pt idx="45">
                    <c:v>0.005</c:v>
                  </c:pt>
                  <c:pt idx="46">
                    <c:v>0.002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0.003</c:v>
                  </c:pt>
                  <c:pt idx="50">
                    <c:v>0.006</c:v>
                  </c:pt>
                  <c:pt idx="51">
                    <c:v>0.003</c:v>
                  </c:pt>
                  <c:pt idx="52">
                    <c:v>0.007</c:v>
                  </c:pt>
                  <c:pt idx="53">
                    <c:v>0.007</c:v>
                  </c:pt>
                  <c:pt idx="54">
                    <c:v>0.007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0.008</c:v>
                  </c:pt>
                  <c:pt idx="60">
                    <c:v>0.0002</c:v>
                  </c:pt>
                  <c:pt idx="61">
                    <c:v>0.004</c:v>
                  </c:pt>
                  <c:pt idx="62">
                    <c:v>NaN</c:v>
                  </c:pt>
                  <c:pt idx="63">
                    <c:v>0.0004</c:v>
                  </c:pt>
                  <c:pt idx="64">
                    <c:v>NaN</c:v>
                  </c:pt>
                  <c:pt idx="65">
                    <c:v>0.0003</c:v>
                  </c:pt>
                  <c:pt idx="66">
                    <c:v>0.0015</c:v>
                  </c:pt>
                  <c:pt idx="67">
                    <c:v>0.0002</c:v>
                  </c:pt>
                  <c:pt idx="68">
                    <c:v>0.0002</c:v>
                  </c:pt>
                  <c:pt idx="69">
                    <c:v>0.0005</c:v>
                  </c:pt>
                  <c:pt idx="70">
                    <c:v>0.00016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A!$F$21:$F$987</c:f>
              <c:numCache/>
            </c:numRef>
          </c:xVal>
          <c:yVal>
            <c:numRef>
              <c:f>A!$I$21:$I$987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BAV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A!$D$21:$D$44</c:f>
                <c:numCache>
                  <c:ptCount val="24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0</c:v>
                  </c:pt>
                  <c:pt idx="4">
                    <c:v>NaN</c:v>
                  </c:pt>
                  <c:pt idx="5">
                    <c:v>0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</c:numCache>
              </c:numRef>
            </c:plus>
            <c:minus>
              <c:numRef>
                <c:f>A!$D$21:$D$44</c:f>
                <c:numCache>
                  <c:ptCount val="24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0</c:v>
                  </c:pt>
                  <c:pt idx="4">
                    <c:v>NaN</c:v>
                  </c:pt>
                  <c:pt idx="5">
                    <c:v>0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A!$F$21:$F$987</c:f>
              <c:numCache/>
            </c:numRef>
          </c:xVal>
          <c:yVal>
            <c:numRef>
              <c:f>A!$J$21:$J$987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A!$D$21:$D$87</c:f>
                <c:numCache>
                  <c:ptCount val="67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0</c:v>
                  </c:pt>
                  <c:pt idx="4">
                    <c:v>NaN</c:v>
                  </c:pt>
                  <c:pt idx="5">
                    <c:v>0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0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0.004</c:v>
                  </c:pt>
                  <c:pt idx="44">
                    <c:v>NaN</c:v>
                  </c:pt>
                  <c:pt idx="45">
                    <c:v>0.005</c:v>
                  </c:pt>
                  <c:pt idx="46">
                    <c:v>0.002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0.003</c:v>
                  </c:pt>
                  <c:pt idx="50">
                    <c:v>0.006</c:v>
                  </c:pt>
                  <c:pt idx="51">
                    <c:v>0.003</c:v>
                  </c:pt>
                  <c:pt idx="52">
                    <c:v>0.007</c:v>
                  </c:pt>
                  <c:pt idx="53">
                    <c:v>0.007</c:v>
                  </c:pt>
                  <c:pt idx="54">
                    <c:v>0.007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0.008</c:v>
                  </c:pt>
                  <c:pt idx="60">
                    <c:v>0.0002</c:v>
                  </c:pt>
                  <c:pt idx="61">
                    <c:v>0.004</c:v>
                  </c:pt>
                  <c:pt idx="62">
                    <c:v>NaN</c:v>
                  </c:pt>
                  <c:pt idx="63">
                    <c:v>0.0004</c:v>
                  </c:pt>
                  <c:pt idx="64">
                    <c:v>NaN</c:v>
                  </c:pt>
                  <c:pt idx="65">
                    <c:v>0.0003</c:v>
                  </c:pt>
                  <c:pt idx="66">
                    <c:v>0.0015</c:v>
                  </c:pt>
                </c:numCache>
              </c:numRef>
            </c:plus>
            <c:minus>
              <c:numRef>
                <c:f>A!$D$21:$D$87</c:f>
                <c:numCache>
                  <c:ptCount val="67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0</c:v>
                  </c:pt>
                  <c:pt idx="4">
                    <c:v>NaN</c:v>
                  </c:pt>
                  <c:pt idx="5">
                    <c:v>0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0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0.004</c:v>
                  </c:pt>
                  <c:pt idx="44">
                    <c:v>NaN</c:v>
                  </c:pt>
                  <c:pt idx="45">
                    <c:v>0.005</c:v>
                  </c:pt>
                  <c:pt idx="46">
                    <c:v>0.002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0.003</c:v>
                  </c:pt>
                  <c:pt idx="50">
                    <c:v>0.006</c:v>
                  </c:pt>
                  <c:pt idx="51">
                    <c:v>0.003</c:v>
                  </c:pt>
                  <c:pt idx="52">
                    <c:v>0.007</c:v>
                  </c:pt>
                  <c:pt idx="53">
                    <c:v>0.007</c:v>
                  </c:pt>
                  <c:pt idx="54">
                    <c:v>0.007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0.008</c:v>
                  </c:pt>
                  <c:pt idx="60">
                    <c:v>0.0002</c:v>
                  </c:pt>
                  <c:pt idx="61">
                    <c:v>0.004</c:v>
                  </c:pt>
                  <c:pt idx="62">
                    <c:v>NaN</c:v>
                  </c:pt>
                  <c:pt idx="63">
                    <c:v>0.0004</c:v>
                  </c:pt>
                  <c:pt idx="64">
                    <c:v>NaN</c:v>
                  </c:pt>
                  <c:pt idx="65">
                    <c:v>0.0003</c:v>
                  </c:pt>
                  <c:pt idx="66">
                    <c:v>0.0015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A!$F$21:$F$987</c:f>
              <c:numCache/>
            </c:numRef>
          </c:xVal>
          <c:yVal>
            <c:numRef>
              <c:f>A!$K$21:$K$987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A!$D$21:$D$87</c:f>
                <c:numCache>
                  <c:ptCount val="67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0</c:v>
                  </c:pt>
                  <c:pt idx="4">
                    <c:v>NaN</c:v>
                  </c:pt>
                  <c:pt idx="5">
                    <c:v>0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0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0.004</c:v>
                  </c:pt>
                  <c:pt idx="44">
                    <c:v>NaN</c:v>
                  </c:pt>
                  <c:pt idx="45">
                    <c:v>0.005</c:v>
                  </c:pt>
                  <c:pt idx="46">
                    <c:v>0.002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0.003</c:v>
                  </c:pt>
                  <c:pt idx="50">
                    <c:v>0.006</c:v>
                  </c:pt>
                  <c:pt idx="51">
                    <c:v>0.003</c:v>
                  </c:pt>
                  <c:pt idx="52">
                    <c:v>0.007</c:v>
                  </c:pt>
                  <c:pt idx="53">
                    <c:v>0.007</c:v>
                  </c:pt>
                  <c:pt idx="54">
                    <c:v>0.007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0.008</c:v>
                  </c:pt>
                  <c:pt idx="60">
                    <c:v>0.0002</c:v>
                  </c:pt>
                  <c:pt idx="61">
                    <c:v>0.004</c:v>
                  </c:pt>
                  <c:pt idx="62">
                    <c:v>NaN</c:v>
                  </c:pt>
                  <c:pt idx="63">
                    <c:v>0.0004</c:v>
                  </c:pt>
                  <c:pt idx="64">
                    <c:v>NaN</c:v>
                  </c:pt>
                  <c:pt idx="65">
                    <c:v>0.0003</c:v>
                  </c:pt>
                  <c:pt idx="66">
                    <c:v>0.0015</c:v>
                  </c:pt>
                </c:numCache>
              </c:numRef>
            </c:plus>
            <c:minus>
              <c:numRef>
                <c:f>A!$D$21:$D$87</c:f>
                <c:numCache>
                  <c:ptCount val="67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0</c:v>
                  </c:pt>
                  <c:pt idx="4">
                    <c:v>NaN</c:v>
                  </c:pt>
                  <c:pt idx="5">
                    <c:v>0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0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0.004</c:v>
                  </c:pt>
                  <c:pt idx="44">
                    <c:v>NaN</c:v>
                  </c:pt>
                  <c:pt idx="45">
                    <c:v>0.005</c:v>
                  </c:pt>
                  <c:pt idx="46">
                    <c:v>0.002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0.003</c:v>
                  </c:pt>
                  <c:pt idx="50">
                    <c:v>0.006</c:v>
                  </c:pt>
                  <c:pt idx="51">
                    <c:v>0.003</c:v>
                  </c:pt>
                  <c:pt idx="52">
                    <c:v>0.007</c:v>
                  </c:pt>
                  <c:pt idx="53">
                    <c:v>0.007</c:v>
                  </c:pt>
                  <c:pt idx="54">
                    <c:v>0.007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0.008</c:v>
                  </c:pt>
                  <c:pt idx="60">
                    <c:v>0.0002</c:v>
                  </c:pt>
                  <c:pt idx="61">
                    <c:v>0.004</c:v>
                  </c:pt>
                  <c:pt idx="62">
                    <c:v>NaN</c:v>
                  </c:pt>
                  <c:pt idx="63">
                    <c:v>0.0004</c:v>
                  </c:pt>
                  <c:pt idx="64">
                    <c:v>NaN</c:v>
                  </c:pt>
                  <c:pt idx="65">
                    <c:v>0.0003</c:v>
                  </c:pt>
                  <c:pt idx="66">
                    <c:v>0.0015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A!$F$21:$F$987</c:f>
              <c:numCache/>
            </c:numRef>
          </c:xVal>
          <c:yVal>
            <c:numRef>
              <c:f>A!$L$21:$L$987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A!$D$21:$D$87</c:f>
                <c:numCache>
                  <c:ptCount val="67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0</c:v>
                  </c:pt>
                  <c:pt idx="4">
                    <c:v>NaN</c:v>
                  </c:pt>
                  <c:pt idx="5">
                    <c:v>0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0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0.004</c:v>
                  </c:pt>
                  <c:pt idx="44">
                    <c:v>NaN</c:v>
                  </c:pt>
                  <c:pt idx="45">
                    <c:v>0.005</c:v>
                  </c:pt>
                  <c:pt idx="46">
                    <c:v>0.002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0.003</c:v>
                  </c:pt>
                  <c:pt idx="50">
                    <c:v>0.006</c:v>
                  </c:pt>
                  <c:pt idx="51">
                    <c:v>0.003</c:v>
                  </c:pt>
                  <c:pt idx="52">
                    <c:v>0.007</c:v>
                  </c:pt>
                  <c:pt idx="53">
                    <c:v>0.007</c:v>
                  </c:pt>
                  <c:pt idx="54">
                    <c:v>0.007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0.008</c:v>
                  </c:pt>
                  <c:pt idx="60">
                    <c:v>0.0002</c:v>
                  </c:pt>
                  <c:pt idx="61">
                    <c:v>0.004</c:v>
                  </c:pt>
                  <c:pt idx="62">
                    <c:v>NaN</c:v>
                  </c:pt>
                  <c:pt idx="63">
                    <c:v>0.0004</c:v>
                  </c:pt>
                  <c:pt idx="64">
                    <c:v>NaN</c:v>
                  </c:pt>
                  <c:pt idx="65">
                    <c:v>0.0003</c:v>
                  </c:pt>
                  <c:pt idx="66">
                    <c:v>0.0015</c:v>
                  </c:pt>
                </c:numCache>
              </c:numRef>
            </c:plus>
            <c:minus>
              <c:numRef>
                <c:f>A!$D$21:$D$87</c:f>
                <c:numCache>
                  <c:ptCount val="67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0</c:v>
                  </c:pt>
                  <c:pt idx="4">
                    <c:v>NaN</c:v>
                  </c:pt>
                  <c:pt idx="5">
                    <c:v>0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0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0.004</c:v>
                  </c:pt>
                  <c:pt idx="44">
                    <c:v>NaN</c:v>
                  </c:pt>
                  <c:pt idx="45">
                    <c:v>0.005</c:v>
                  </c:pt>
                  <c:pt idx="46">
                    <c:v>0.002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0.003</c:v>
                  </c:pt>
                  <c:pt idx="50">
                    <c:v>0.006</c:v>
                  </c:pt>
                  <c:pt idx="51">
                    <c:v>0.003</c:v>
                  </c:pt>
                  <c:pt idx="52">
                    <c:v>0.007</c:v>
                  </c:pt>
                  <c:pt idx="53">
                    <c:v>0.007</c:v>
                  </c:pt>
                  <c:pt idx="54">
                    <c:v>0.007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0.008</c:v>
                  </c:pt>
                  <c:pt idx="60">
                    <c:v>0.0002</c:v>
                  </c:pt>
                  <c:pt idx="61">
                    <c:v>0.004</c:v>
                  </c:pt>
                  <c:pt idx="62">
                    <c:v>NaN</c:v>
                  </c:pt>
                  <c:pt idx="63">
                    <c:v>0.0004</c:v>
                  </c:pt>
                  <c:pt idx="64">
                    <c:v>NaN</c:v>
                  </c:pt>
                  <c:pt idx="65">
                    <c:v>0.0003</c:v>
                  </c:pt>
                  <c:pt idx="66">
                    <c:v>0.0015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A!$F$21:$F$987</c:f>
              <c:numCache/>
            </c:numRef>
          </c:xVal>
          <c:yVal>
            <c:numRef>
              <c:f>A!$M$21:$M$987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A!$D$21:$D$87</c:f>
                <c:numCache>
                  <c:ptCount val="67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0</c:v>
                  </c:pt>
                  <c:pt idx="4">
                    <c:v>NaN</c:v>
                  </c:pt>
                  <c:pt idx="5">
                    <c:v>0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0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0.004</c:v>
                  </c:pt>
                  <c:pt idx="44">
                    <c:v>NaN</c:v>
                  </c:pt>
                  <c:pt idx="45">
                    <c:v>0.005</c:v>
                  </c:pt>
                  <c:pt idx="46">
                    <c:v>0.002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0.003</c:v>
                  </c:pt>
                  <c:pt idx="50">
                    <c:v>0.006</c:v>
                  </c:pt>
                  <c:pt idx="51">
                    <c:v>0.003</c:v>
                  </c:pt>
                  <c:pt idx="52">
                    <c:v>0.007</c:v>
                  </c:pt>
                  <c:pt idx="53">
                    <c:v>0.007</c:v>
                  </c:pt>
                  <c:pt idx="54">
                    <c:v>0.007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0.008</c:v>
                  </c:pt>
                  <c:pt idx="60">
                    <c:v>0.0002</c:v>
                  </c:pt>
                  <c:pt idx="61">
                    <c:v>0.004</c:v>
                  </c:pt>
                  <c:pt idx="62">
                    <c:v>NaN</c:v>
                  </c:pt>
                  <c:pt idx="63">
                    <c:v>0.0004</c:v>
                  </c:pt>
                  <c:pt idx="64">
                    <c:v>NaN</c:v>
                  </c:pt>
                  <c:pt idx="65">
                    <c:v>0.0003</c:v>
                  </c:pt>
                  <c:pt idx="66">
                    <c:v>0.0015</c:v>
                  </c:pt>
                </c:numCache>
              </c:numRef>
            </c:plus>
            <c:minus>
              <c:numRef>
                <c:f>A!$D$21:$D$87</c:f>
                <c:numCache>
                  <c:ptCount val="67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0</c:v>
                  </c:pt>
                  <c:pt idx="4">
                    <c:v>NaN</c:v>
                  </c:pt>
                  <c:pt idx="5">
                    <c:v>0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0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0.004</c:v>
                  </c:pt>
                  <c:pt idx="44">
                    <c:v>NaN</c:v>
                  </c:pt>
                  <c:pt idx="45">
                    <c:v>0.005</c:v>
                  </c:pt>
                  <c:pt idx="46">
                    <c:v>0.002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0.003</c:v>
                  </c:pt>
                  <c:pt idx="50">
                    <c:v>0.006</c:v>
                  </c:pt>
                  <c:pt idx="51">
                    <c:v>0.003</c:v>
                  </c:pt>
                  <c:pt idx="52">
                    <c:v>0.007</c:v>
                  </c:pt>
                  <c:pt idx="53">
                    <c:v>0.007</c:v>
                  </c:pt>
                  <c:pt idx="54">
                    <c:v>0.007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0.008</c:v>
                  </c:pt>
                  <c:pt idx="60">
                    <c:v>0.0002</c:v>
                  </c:pt>
                  <c:pt idx="61">
                    <c:v>0.004</c:v>
                  </c:pt>
                  <c:pt idx="62">
                    <c:v>NaN</c:v>
                  </c:pt>
                  <c:pt idx="63">
                    <c:v>0.0004</c:v>
                  </c:pt>
                  <c:pt idx="64">
                    <c:v>NaN</c:v>
                  </c:pt>
                  <c:pt idx="65">
                    <c:v>0.0003</c:v>
                  </c:pt>
                  <c:pt idx="66">
                    <c:v>0.0015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A!$F$21:$F$987</c:f>
              <c:numCache/>
            </c:numRef>
          </c:xVal>
          <c:yVal>
            <c:numRef>
              <c:f>A!$N$21:$N$987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A!$F$21:$F$987</c:f>
              <c:numCache/>
            </c:numRef>
          </c:xVal>
          <c:yVal>
            <c:numRef>
              <c:f>A!$O$21:$O$987</c:f>
              <c:numCache/>
            </c:numRef>
          </c:yVal>
          <c:smooth val="0"/>
        </c:ser>
        <c:ser>
          <c:idx val="8"/>
          <c:order val="8"/>
          <c:tx>
            <c:strRef>
              <c:f>A!$P$20</c:f>
              <c:strCache>
                <c:ptCount val="1"/>
                <c:pt idx="0">
                  <c:v>Q. Fit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A!$T$21:$T$55</c:f>
              <c:numCache/>
            </c:numRef>
          </c:xVal>
          <c:yVal>
            <c:numRef>
              <c:f>A!$U$21:$U$55</c:f>
              <c:numCache/>
            </c:numRef>
          </c:yVal>
          <c:smooth val="0"/>
        </c:ser>
        <c:axId val="45467971"/>
        <c:axId val="6558556"/>
      </c:scatterChart>
      <c:valAx>
        <c:axId val="45467971"/>
        <c:scaling>
          <c:orientation val="minMax"/>
          <c:min val="-2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58556"/>
        <c:crosses val="autoZero"/>
        <c:crossBetween val="midCat"/>
        <c:dispUnits/>
      </c:valAx>
      <c:valAx>
        <c:axId val="6558556"/>
        <c:scaling>
          <c:orientation val="minMax"/>
          <c:max val="0.0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467971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6825"/>
          <c:y val="0.93075"/>
          <c:w val="0.7615"/>
          <c:h val="0.05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76200</xdr:colOff>
      <xdr:row>0</xdr:row>
      <xdr:rowOff>9525</xdr:rowOff>
    </xdr:from>
    <xdr:to>
      <xdr:col>29</xdr:col>
      <xdr:colOff>85725</xdr:colOff>
      <xdr:row>18</xdr:row>
      <xdr:rowOff>28575</xdr:rowOff>
    </xdr:to>
    <xdr:graphicFrame>
      <xdr:nvGraphicFramePr>
        <xdr:cNvPr id="1" name="Chart 1"/>
        <xdr:cNvGraphicFramePr/>
      </xdr:nvGraphicFramePr>
      <xdr:xfrm>
        <a:off x="12430125" y="9525"/>
        <a:ext cx="6867525" cy="3105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295275</xdr:colOff>
      <xdr:row>0</xdr:row>
      <xdr:rowOff>28575</xdr:rowOff>
    </xdr:from>
    <xdr:to>
      <xdr:col>19</xdr:col>
      <xdr:colOff>95250</xdr:colOff>
      <xdr:row>18</xdr:row>
      <xdr:rowOff>57150</xdr:rowOff>
    </xdr:to>
    <xdr:graphicFrame>
      <xdr:nvGraphicFramePr>
        <xdr:cNvPr id="2" name="Chart 2"/>
        <xdr:cNvGraphicFramePr/>
      </xdr:nvGraphicFramePr>
      <xdr:xfrm>
        <a:off x="5572125" y="28575"/>
        <a:ext cx="6877050" cy="3114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konkoly.hu/cgi-bin/IBVS?4083" TargetMode="External" /><Relationship Id="rId2" Type="http://schemas.openxmlformats.org/officeDocument/2006/relationships/hyperlink" Target="http://www.konkoly.hu/cgi-bin/IBVS?4083" TargetMode="External" /><Relationship Id="rId3" Type="http://schemas.openxmlformats.org/officeDocument/2006/relationships/hyperlink" Target="http://www.konkoly.hu/cgi-bin/IBVS?4083" TargetMode="External" /><Relationship Id="rId4" Type="http://schemas.openxmlformats.org/officeDocument/2006/relationships/hyperlink" Target="http://vsolj.cetus-net.org/no38.pdf" TargetMode="External" /><Relationship Id="rId5" Type="http://schemas.openxmlformats.org/officeDocument/2006/relationships/hyperlink" Target="http://www.konkoly.hu/cgi-bin/IBVS?5690" TargetMode="External" /><Relationship Id="rId6" Type="http://schemas.openxmlformats.org/officeDocument/2006/relationships/hyperlink" Target="http://var.astro.cz/oejv/issues/oejv0003.pdf" TargetMode="External" /><Relationship Id="rId7" Type="http://schemas.openxmlformats.org/officeDocument/2006/relationships/hyperlink" Target="http://vsolj.cetus-net.org/no44.pdf" TargetMode="External" /><Relationship Id="rId8" Type="http://schemas.openxmlformats.org/officeDocument/2006/relationships/hyperlink" Target="http://www.bav-astro.de/sfs/BAVM_link.php?BAVMnr=178" TargetMode="External" /><Relationship Id="rId9" Type="http://schemas.openxmlformats.org/officeDocument/2006/relationships/hyperlink" Target="http://vsolj.cetus-net.org/no48.pdf" TargetMode="External" /><Relationship Id="rId10" Type="http://schemas.openxmlformats.org/officeDocument/2006/relationships/hyperlink" Target="http://www.konkoly.hu/cgi-bin/IBVS?5870" TargetMode="External" /><Relationship Id="rId11" Type="http://schemas.openxmlformats.org/officeDocument/2006/relationships/hyperlink" Target="http://www.konkoly.hu/cgi-bin/IBVS?5894" TargetMode="External" /><Relationship Id="rId12" Type="http://schemas.openxmlformats.org/officeDocument/2006/relationships/hyperlink" Target="http://www.bav-astro.de/sfs/BAVM_link.php?BAVMnr=214" TargetMode="External" /><Relationship Id="rId13" Type="http://schemas.openxmlformats.org/officeDocument/2006/relationships/hyperlink" Target="http://www.konkoly.hu/cgi-bin/IBVS?5992" TargetMode="External" /><Relationship Id="rId14" Type="http://schemas.openxmlformats.org/officeDocument/2006/relationships/hyperlink" Target="http://www.bav-astro.de/sfs/BAVM_link.php?BAVMnr=232" TargetMode="External" /><Relationship Id="rId15" Type="http://schemas.openxmlformats.org/officeDocument/2006/relationships/hyperlink" Target="http://www.konkoly.hu/cgi-bin/IBVS?6042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41"/>
  <sheetViews>
    <sheetView tabSelected="1" zoomScalePageLayoutView="0" workbookViewId="0" topLeftCell="A1">
      <selection activeCell="G11" sqref="G11"/>
    </sheetView>
  </sheetViews>
  <sheetFormatPr defaultColWidth="10.28125" defaultRowHeight="12.75"/>
  <cols>
    <col min="1" max="1" width="14.421875" style="0" customWidth="1"/>
    <col min="2" max="2" width="5.140625" style="0" customWidth="1"/>
    <col min="3" max="3" width="11.8515625" style="0" customWidth="1"/>
    <col min="4" max="4" width="9.421875" style="0" customWidth="1"/>
    <col min="5" max="5" width="9.140625" style="0" customWidth="1"/>
    <col min="6" max="6" width="12.00390625" style="0" bestFit="1" customWidth="1"/>
    <col min="7" max="7" width="17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ht="20.25">
      <c r="A1" s="1" t="s">
        <v>76</v>
      </c>
    </row>
    <row r="2" spans="1:2" ht="12.75">
      <c r="A2" t="s">
        <v>25</v>
      </c>
      <c r="B2" s="14" t="s">
        <v>73</v>
      </c>
    </row>
    <row r="3" ht="13.5" thickBot="1">
      <c r="C3" s="13" t="s">
        <v>69</v>
      </c>
    </row>
    <row r="4" spans="1:4" ht="14.25" thickBot="1" thickTop="1">
      <c r="A4" s="7" t="s">
        <v>0</v>
      </c>
      <c r="C4" s="2">
        <v>45680.512</v>
      </c>
      <c r="D4" s="3">
        <v>1.947529</v>
      </c>
    </row>
    <row r="5" spans="1:3" ht="12.75">
      <c r="A5" s="4" t="s">
        <v>378</v>
      </c>
      <c r="C5" s="66">
        <v>-9.5</v>
      </c>
    </row>
    <row r="6" ht="12.75">
      <c r="A6" s="7" t="s">
        <v>1</v>
      </c>
    </row>
    <row r="7" spans="1:3" ht="12.75">
      <c r="A7" t="s">
        <v>2</v>
      </c>
      <c r="C7">
        <f>+C4</f>
        <v>45680.512</v>
      </c>
    </row>
    <row r="8" spans="1:3" ht="12.75">
      <c r="A8" t="s">
        <v>3</v>
      </c>
      <c r="C8">
        <f>+D4</f>
        <v>1.947529</v>
      </c>
    </row>
    <row r="9" spans="1:5" ht="12.75">
      <c r="A9" s="26" t="s">
        <v>83</v>
      </c>
      <c r="B9" s="26"/>
      <c r="C9" s="26">
        <v>81</v>
      </c>
      <c r="D9" s="26" t="str">
        <f>"F"&amp;C9</f>
        <v>F81</v>
      </c>
      <c r="E9" s="26" t="str">
        <f>"G"&amp;C9</f>
        <v>G81</v>
      </c>
    </row>
    <row r="10" spans="3:4" ht="13.5" thickBot="1">
      <c r="C10" s="6" t="s">
        <v>20</v>
      </c>
      <c r="D10" s="6" t="s">
        <v>21</v>
      </c>
    </row>
    <row r="11" spans="1:6" ht="12.75">
      <c r="A11" t="s">
        <v>16</v>
      </c>
      <c r="C11" s="18">
        <f ca="1">INTERCEPT(INDIRECT(E9):G1005,INDIRECT(D9):$F1005)</f>
        <v>0.13246158138064634</v>
      </c>
      <c r="D11" s="5">
        <f>+E11*F11</f>
        <v>-1.0032271477268624E-06</v>
      </c>
      <c r="E11" s="10">
        <v>-1.0032271477268624</v>
      </c>
      <c r="F11">
        <v>1E-06</v>
      </c>
    </row>
    <row r="12" spans="1:6" ht="12.75">
      <c r="A12" t="s">
        <v>17</v>
      </c>
      <c r="C12" s="18">
        <f ca="1">SLOPE(INDIRECT(E9):G1005,INDIRECT(D9):$F1005)</f>
        <v>-3.07412990900288E-05</v>
      </c>
      <c r="D12" s="5">
        <f>+E12*F12</f>
        <v>-3.353978944661438E-06</v>
      </c>
      <c r="E12" s="11">
        <v>-3.353978944661438</v>
      </c>
      <c r="F12">
        <v>1E-06</v>
      </c>
    </row>
    <row r="13" spans="1:6" ht="13.5" thickBot="1">
      <c r="A13" t="s">
        <v>19</v>
      </c>
      <c r="C13" s="5" t="s">
        <v>14</v>
      </c>
      <c r="D13" s="5">
        <f>+E13*F13</f>
        <v>4.273516289814178E-09</v>
      </c>
      <c r="E13" s="12">
        <v>4.273516289814178</v>
      </c>
      <c r="F13">
        <v>1E-09</v>
      </c>
    </row>
    <row r="14" spans="1:7" ht="12.75">
      <c r="A14" t="s">
        <v>24</v>
      </c>
      <c r="E14">
        <f>SUM(R21:R73)</f>
        <v>0.05441200306694236</v>
      </c>
      <c r="F14" s="60" t="s">
        <v>372</v>
      </c>
      <c r="G14" s="61">
        <v>1</v>
      </c>
    </row>
    <row r="15" spans="1:7" ht="12.75">
      <c r="A15" s="4" t="s">
        <v>18</v>
      </c>
      <c r="C15" s="16">
        <f>(C7+C11)+(C8+C12)*INT(MAX(F21:F3526))</f>
        <v>56245.82251503382</v>
      </c>
      <c r="D15" s="25">
        <f>+C7+INT(MAX(F21:F1588))*C8+D11+D12*INT(MAX(F21:F4023))+D13*INT(MAX(F21:F4050)^2)</f>
        <v>56245.96440091636</v>
      </c>
      <c r="F15" s="60" t="s">
        <v>373</v>
      </c>
      <c r="G15" s="62">
        <f ca="1">NOW()+15018.5+$C$5/24</f>
        <v>59904.767053125</v>
      </c>
    </row>
    <row r="16" spans="1:7" ht="12.75">
      <c r="A16" s="7" t="s">
        <v>4</v>
      </c>
      <c r="C16" s="17">
        <f>+C8+C12</f>
        <v>1.94749825870091</v>
      </c>
      <c r="D16" s="25">
        <f>+C8+D12+2*D13*F90</f>
        <v>1.9475719025613765</v>
      </c>
      <c r="F16" s="60" t="s">
        <v>374</v>
      </c>
      <c r="G16" s="63">
        <f>ROUND(2*(G15-$C$7)/$C$8,0)/2+G14</f>
        <v>7304.5</v>
      </c>
    </row>
    <row r="17" spans="1:7" ht="13.5" thickBot="1">
      <c r="A17" s="18" t="s">
        <v>75</v>
      </c>
      <c r="C17">
        <f>COUNT(C21:C2184)</f>
        <v>71</v>
      </c>
      <c r="F17" s="60" t="s">
        <v>375</v>
      </c>
      <c r="G17" s="25">
        <f>ROUND(2*(G15-$C$15)/$C$16,0)/2+G14</f>
        <v>1880</v>
      </c>
    </row>
    <row r="18" spans="1:7" ht="14.25" thickBot="1" thickTop="1">
      <c r="A18" s="7" t="s">
        <v>5</v>
      </c>
      <c r="C18" s="2">
        <f>+C15</f>
        <v>56245.82251503382</v>
      </c>
      <c r="D18" s="3">
        <f>+C16</f>
        <v>1.94749825870091</v>
      </c>
      <c r="E18" s="26" t="s">
        <v>20</v>
      </c>
      <c r="F18" s="60" t="s">
        <v>376</v>
      </c>
      <c r="G18" s="64">
        <f>+$C$15+$C$16*G17-15018.5-$C$5/24</f>
        <v>44889.01507472486</v>
      </c>
    </row>
    <row r="19" spans="1:7" ht="14.25" thickBot="1" thickTop="1">
      <c r="A19" s="7" t="s">
        <v>79</v>
      </c>
      <c r="C19" s="35">
        <f>+D15</f>
        <v>56245.96440091636</v>
      </c>
      <c r="D19" s="36">
        <f>+D16</f>
        <v>1.9475719025613765</v>
      </c>
      <c r="E19" s="27" t="s">
        <v>80</v>
      </c>
      <c r="G19" s="65" t="s">
        <v>377</v>
      </c>
    </row>
    <row r="20" spans="1:21" ht="13.5" thickBot="1">
      <c r="A20" s="6" t="s">
        <v>6</v>
      </c>
      <c r="B20" s="6" t="s">
        <v>7</v>
      </c>
      <c r="C20" s="6" t="s">
        <v>8</v>
      </c>
      <c r="D20" s="6" t="s">
        <v>13</v>
      </c>
      <c r="E20" s="6" t="s">
        <v>9</v>
      </c>
      <c r="F20" s="6" t="s">
        <v>10</v>
      </c>
      <c r="G20" s="6" t="s">
        <v>11</v>
      </c>
      <c r="H20" s="9" t="s">
        <v>12</v>
      </c>
      <c r="I20" s="9" t="s">
        <v>61</v>
      </c>
      <c r="J20" s="9" t="s">
        <v>62</v>
      </c>
      <c r="K20" s="9" t="s">
        <v>63</v>
      </c>
      <c r="L20" s="9" t="s">
        <v>26</v>
      </c>
      <c r="M20" s="9" t="s">
        <v>27</v>
      </c>
      <c r="N20" s="9" t="s">
        <v>28</v>
      </c>
      <c r="O20" s="9" t="s">
        <v>23</v>
      </c>
      <c r="P20" s="8" t="s">
        <v>22</v>
      </c>
      <c r="Q20" s="6" t="s">
        <v>15</v>
      </c>
      <c r="T20" s="6" t="s">
        <v>10</v>
      </c>
      <c r="U20" s="8" t="s">
        <v>22</v>
      </c>
    </row>
    <row r="21" spans="1:21" s="20" customFormat="1" ht="12.75" customHeight="1">
      <c r="A21" s="28" t="s">
        <v>64</v>
      </c>
      <c r="B21" s="28"/>
      <c r="C21" s="21">
        <v>26988.576</v>
      </c>
      <c r="D21" s="21" t="s">
        <v>65</v>
      </c>
      <c r="E21" s="20">
        <f aca="true" t="shared" si="0" ref="E21:E52">+(C21-C$7)/C$8</f>
        <v>-9597.770302778546</v>
      </c>
      <c r="F21" s="20">
        <f aca="true" t="shared" si="1" ref="F21:F52">ROUND(2*E21,0)/2</f>
        <v>-9598</v>
      </c>
      <c r="G21" s="20">
        <f aca="true" t="shared" si="2" ref="G21:G52">+C21-(C$7+F21*C$8)</f>
        <v>0.4473419999994803</v>
      </c>
      <c r="N21" s="20">
        <f aca="true" t="shared" si="3" ref="N21:N28">+G21</f>
        <v>0.4473419999994803</v>
      </c>
      <c r="Q21" s="22">
        <f aca="true" t="shared" si="4" ref="Q21:Q52">+C21-15018.5</f>
        <v>11970.076000000001</v>
      </c>
      <c r="R21" s="20">
        <f>+(U21-G21)^2</f>
        <v>0.043385178107797545</v>
      </c>
      <c r="T21" s="20">
        <v>-12000</v>
      </c>
      <c r="U21" s="20">
        <f>+D$11+D$12*T21+D$13*T21^2</f>
        <v>0.6556330898420311</v>
      </c>
    </row>
    <row r="22" spans="1:21" s="20" customFormat="1" ht="12.75" customHeight="1">
      <c r="A22" s="28" t="s">
        <v>64</v>
      </c>
      <c r="B22" s="29"/>
      <c r="C22" s="21">
        <v>27360.525</v>
      </c>
      <c r="D22" s="21"/>
      <c r="E22" s="20">
        <f t="shared" si="0"/>
        <v>-9406.785213467938</v>
      </c>
      <c r="F22" s="20">
        <f t="shared" si="1"/>
        <v>-9407</v>
      </c>
      <c r="G22" s="20">
        <f t="shared" si="2"/>
        <v>0.41830299999855924</v>
      </c>
      <c r="N22" s="20">
        <f t="shared" si="3"/>
        <v>0.41830299999855924</v>
      </c>
      <c r="P22" s="20">
        <f aca="true" t="shared" si="5" ref="P22:P53">+D$11+D$12*F22+D$13*F22^2</f>
        <v>0.4097203802193009</v>
      </c>
      <c r="Q22" s="22">
        <f t="shared" si="4"/>
        <v>12342.025000000001</v>
      </c>
      <c r="R22" s="20">
        <f aca="true" t="shared" si="6" ref="R22:R53">+(P22-G22)^2</f>
        <v>7.366136227531645E-05</v>
      </c>
      <c r="T22" s="20">
        <v>-11500</v>
      </c>
      <c r="U22" s="20">
        <f>+D$11+D$12*T22+D$13*T22^2</f>
        <v>0.6037422839643839</v>
      </c>
    </row>
    <row r="23" spans="1:21" s="20" customFormat="1" ht="12.75" customHeight="1">
      <c r="A23" s="28" t="s">
        <v>64</v>
      </c>
      <c r="B23" s="29"/>
      <c r="C23" s="21">
        <v>27479.292</v>
      </c>
      <c r="D23" s="21"/>
      <c r="E23" s="20">
        <f t="shared" si="0"/>
        <v>-9345.80178266922</v>
      </c>
      <c r="F23" s="20">
        <f t="shared" si="1"/>
        <v>-9346</v>
      </c>
      <c r="G23" s="20">
        <f t="shared" si="2"/>
        <v>0.3860339999991993</v>
      </c>
      <c r="N23" s="20">
        <f t="shared" si="3"/>
        <v>0.3860339999991993</v>
      </c>
      <c r="P23" s="20">
        <f t="shared" si="5"/>
        <v>0.40462717119372055</v>
      </c>
      <c r="Q23" s="22">
        <f t="shared" si="4"/>
        <v>12460.792000000001</v>
      </c>
      <c r="R23" s="20">
        <f t="shared" si="6"/>
        <v>0.00034570601506877483</v>
      </c>
      <c r="T23" s="20">
        <v>-11000</v>
      </c>
      <c r="U23" s="20">
        <f>+D$11+D$12*T23+D$13*T23^2</f>
        <v>0.5539882362316436</v>
      </c>
    </row>
    <row r="24" spans="1:21" s="20" customFormat="1" ht="12.75" customHeight="1">
      <c r="A24" s="28" t="s">
        <v>66</v>
      </c>
      <c r="B24" s="29"/>
      <c r="C24" s="21">
        <v>27773.39</v>
      </c>
      <c r="D24" s="21" t="s">
        <v>30</v>
      </c>
      <c r="E24" s="20">
        <f t="shared" si="0"/>
        <v>-9194.790937644575</v>
      </c>
      <c r="F24" s="20">
        <f t="shared" si="1"/>
        <v>-9195</v>
      </c>
      <c r="G24" s="20">
        <f t="shared" si="2"/>
        <v>0.40715499999714666</v>
      </c>
      <c r="N24" s="20">
        <f t="shared" si="3"/>
        <v>0.40715499999714666</v>
      </c>
      <c r="P24" s="20">
        <f t="shared" si="5"/>
        <v>0.39215619527813056</v>
      </c>
      <c r="Q24" s="22">
        <f t="shared" si="4"/>
        <v>12754.89</v>
      </c>
      <c r="R24" s="20">
        <f t="shared" si="6"/>
        <v>0.00022496414299917966</v>
      </c>
      <c r="T24" s="20">
        <v>-10500</v>
      </c>
      <c r="U24" s="20">
        <f>+D$11+D$12*T24+D$13*T24^2</f>
        <v>0.5063709466438104</v>
      </c>
    </row>
    <row r="25" spans="1:18" s="20" customFormat="1" ht="12.75" customHeight="1">
      <c r="A25" s="57" t="s">
        <v>122</v>
      </c>
      <c r="B25" s="59" t="s">
        <v>68</v>
      </c>
      <c r="C25" s="58">
        <v>28188.192</v>
      </c>
      <c r="D25" s="15"/>
      <c r="E25" s="20">
        <f t="shared" si="0"/>
        <v>-8981.802068159192</v>
      </c>
      <c r="F25" s="20">
        <f t="shared" si="1"/>
        <v>-8982</v>
      </c>
      <c r="G25" s="20">
        <f t="shared" si="2"/>
        <v>0.38547799999651033</v>
      </c>
      <c r="N25" s="20">
        <f t="shared" si="3"/>
        <v>0.38547799999651033</v>
      </c>
      <c r="O25" s="20">
        <f>+C$11+C$12*$F25</f>
        <v>0.408579929807285</v>
      </c>
      <c r="P25" s="20">
        <f t="shared" si="5"/>
        <v>0.3748960204701278</v>
      </c>
      <c r="Q25" s="22">
        <f t="shared" si="4"/>
        <v>13169.692</v>
      </c>
      <c r="R25" s="20">
        <f t="shared" si="6"/>
        <v>0.00011197829069677866</v>
      </c>
    </row>
    <row r="26" spans="1:21" s="20" customFormat="1" ht="12.75" customHeight="1">
      <c r="A26" s="28" t="s">
        <v>67</v>
      </c>
      <c r="B26" s="29"/>
      <c r="C26" s="21">
        <v>33744.3</v>
      </c>
      <c r="D26" s="21" t="s">
        <v>30</v>
      </c>
      <c r="E26" s="20">
        <f t="shared" si="0"/>
        <v>-6128.900776317066</v>
      </c>
      <c r="F26" s="20">
        <f t="shared" si="1"/>
        <v>-6129</v>
      </c>
      <c r="G26" s="20">
        <f t="shared" si="2"/>
        <v>0.1932410000008531</v>
      </c>
      <c r="N26" s="20">
        <f t="shared" si="3"/>
        <v>0.1932410000008531</v>
      </c>
      <c r="P26" s="20">
        <f t="shared" si="5"/>
        <v>0.18108863895920377</v>
      </c>
      <c r="Q26" s="22">
        <f t="shared" si="4"/>
        <v>18725.800000000003</v>
      </c>
      <c r="R26" s="20">
        <f t="shared" si="6"/>
        <v>0.00014767987888659624</v>
      </c>
      <c r="T26" s="20">
        <v>-10000</v>
      </c>
      <c r="U26" s="20">
        <f aca="true" t="shared" si="7" ref="U26:U56">+D$11+D$12*T26+D$13*T26^2</f>
        <v>0.4608904152008844</v>
      </c>
    </row>
    <row r="27" spans="1:21" s="20" customFormat="1" ht="12.75" customHeight="1">
      <c r="A27" s="28" t="s">
        <v>67</v>
      </c>
      <c r="B27" s="29"/>
      <c r="C27" s="21">
        <v>34661.511</v>
      </c>
      <c r="D27" s="21"/>
      <c r="E27" s="20">
        <f t="shared" si="0"/>
        <v>-5657.939368296957</v>
      </c>
      <c r="F27" s="20">
        <f t="shared" si="1"/>
        <v>-5658</v>
      </c>
      <c r="G27" s="20">
        <f t="shared" si="2"/>
        <v>0.11808200000086799</v>
      </c>
      <c r="N27" s="20">
        <f t="shared" si="3"/>
        <v>0.11808200000086799</v>
      </c>
      <c r="P27" s="20">
        <f t="shared" si="5"/>
        <v>0.15578373278098154</v>
      </c>
      <c r="Q27" s="22">
        <f t="shared" si="4"/>
        <v>19643.011</v>
      </c>
      <c r="R27" s="20">
        <f t="shared" si="6"/>
        <v>0.0014214206546230882</v>
      </c>
      <c r="T27" s="20">
        <v>-9500</v>
      </c>
      <c r="U27" s="20">
        <f t="shared" si="7"/>
        <v>0.4175466419028655</v>
      </c>
    </row>
    <row r="28" spans="1:21" s="20" customFormat="1" ht="12.75" customHeight="1">
      <c r="A28" s="28" t="s">
        <v>67</v>
      </c>
      <c r="B28" s="29"/>
      <c r="C28" s="21">
        <v>36630.394</v>
      </c>
      <c r="D28" s="21"/>
      <c r="E28" s="20">
        <f t="shared" si="0"/>
        <v>-4646.974704869607</v>
      </c>
      <c r="F28" s="20">
        <f t="shared" si="1"/>
        <v>-4647</v>
      </c>
      <c r="G28" s="20">
        <f t="shared" si="2"/>
        <v>0.04926300000079209</v>
      </c>
      <c r="N28" s="20">
        <f t="shared" si="3"/>
        <v>0.04926300000079209</v>
      </c>
      <c r="P28" s="20">
        <f t="shared" si="5"/>
        <v>0.10786985026236183</v>
      </c>
      <c r="Q28" s="22">
        <f t="shared" si="4"/>
        <v>21611.894</v>
      </c>
      <c r="R28" s="20">
        <f t="shared" si="6"/>
        <v>0.003434762897582057</v>
      </c>
      <c r="T28" s="20">
        <v>-9000</v>
      </c>
      <c r="U28" s="20">
        <f t="shared" si="7"/>
        <v>0.37633962674975363</v>
      </c>
    </row>
    <row r="29" spans="1:21" s="20" customFormat="1" ht="12.75" customHeight="1">
      <c r="A29" s="28" t="s">
        <v>29</v>
      </c>
      <c r="B29" s="29"/>
      <c r="C29" s="21">
        <v>42866.336</v>
      </c>
      <c r="D29" s="21"/>
      <c r="E29" s="20">
        <f t="shared" si="0"/>
        <v>-1444.9982516306557</v>
      </c>
      <c r="F29" s="20">
        <f t="shared" si="1"/>
        <v>-1445</v>
      </c>
      <c r="G29" s="20">
        <f t="shared" si="2"/>
        <v>0.0034050000031129457</v>
      </c>
      <c r="I29" s="20">
        <f aca="true" t="shared" si="8" ref="I29:I47">+G29</f>
        <v>0.0034050000031129457</v>
      </c>
      <c r="P29" s="20">
        <f t="shared" si="5"/>
        <v>0.013768705198927299</v>
      </c>
      <c r="Q29" s="22">
        <f t="shared" si="4"/>
        <v>27847.836000000003</v>
      </c>
      <c r="R29" s="20">
        <f t="shared" si="6"/>
        <v>0.00010740638538574943</v>
      </c>
      <c r="T29" s="20">
        <v>-8500</v>
      </c>
      <c r="U29" s="20">
        <f t="shared" si="7"/>
        <v>0.33726936974154886</v>
      </c>
    </row>
    <row r="30" spans="1:21" s="20" customFormat="1" ht="12.75" customHeight="1">
      <c r="A30" s="20" t="s">
        <v>31</v>
      </c>
      <c r="B30" s="23"/>
      <c r="C30" s="21">
        <v>43127.301</v>
      </c>
      <c r="D30" s="21"/>
      <c r="E30" s="20">
        <f t="shared" si="0"/>
        <v>-1311.0002469796357</v>
      </c>
      <c r="F30" s="20">
        <f t="shared" si="1"/>
        <v>-1311</v>
      </c>
      <c r="G30" s="20">
        <f t="shared" si="2"/>
        <v>-0.00048100000276463106</v>
      </c>
      <c r="I30" s="20">
        <f t="shared" si="8"/>
        <v>-0.00048100000276463106</v>
      </c>
      <c r="P30" s="20">
        <f t="shared" si="5"/>
        <v>0.011741045360449131</v>
      </c>
      <c r="Q30" s="22">
        <f t="shared" si="4"/>
        <v>28108.801</v>
      </c>
      <c r="R30" s="20">
        <f t="shared" si="6"/>
        <v>0.00014937839286045503</v>
      </c>
      <c r="T30" s="20">
        <v>-8000</v>
      </c>
      <c r="U30" s="20">
        <f t="shared" si="7"/>
        <v>0.30033587087825114</v>
      </c>
    </row>
    <row r="31" spans="1:21" s="20" customFormat="1" ht="12.75" customHeight="1">
      <c r="A31" s="20" t="s">
        <v>32</v>
      </c>
      <c r="B31" s="23"/>
      <c r="C31" s="21">
        <v>43456.436</v>
      </c>
      <c r="D31" s="21"/>
      <c r="E31" s="20">
        <f t="shared" si="0"/>
        <v>-1141.998912468056</v>
      </c>
      <c r="F31" s="20">
        <f t="shared" si="1"/>
        <v>-1142</v>
      </c>
      <c r="G31" s="20">
        <f t="shared" si="2"/>
        <v>0.002117999996698927</v>
      </c>
      <c r="I31" s="20">
        <f t="shared" si="8"/>
        <v>0.002117999996698927</v>
      </c>
      <c r="P31" s="20">
        <f t="shared" si="5"/>
        <v>0.009402606826244853</v>
      </c>
      <c r="Q31" s="22">
        <f t="shared" si="4"/>
        <v>28437.936</v>
      </c>
      <c r="R31" s="20">
        <f t="shared" si="6"/>
        <v>5.3065496661067146E-05</v>
      </c>
      <c r="T31" s="20">
        <v>-7500</v>
      </c>
      <c r="U31" s="20">
        <f t="shared" si="7"/>
        <v>0.2655391301598606</v>
      </c>
    </row>
    <row r="32" spans="1:21" s="20" customFormat="1" ht="12.75" customHeight="1">
      <c r="A32" s="20" t="s">
        <v>33</v>
      </c>
      <c r="B32" s="23"/>
      <c r="C32" s="21">
        <v>43783.621</v>
      </c>
      <c r="D32" s="21"/>
      <c r="E32" s="20">
        <f t="shared" si="0"/>
        <v>-973.9988467437472</v>
      </c>
      <c r="F32" s="20">
        <f t="shared" si="1"/>
        <v>-974</v>
      </c>
      <c r="G32" s="20">
        <f t="shared" si="2"/>
        <v>0.002245999996375758</v>
      </c>
      <c r="I32" s="20">
        <f t="shared" si="8"/>
        <v>0.002245999996375758</v>
      </c>
      <c r="P32" s="20">
        <f t="shared" si="5"/>
        <v>0.007319954604708269</v>
      </c>
      <c r="Q32" s="22">
        <f t="shared" si="4"/>
        <v>28765.121</v>
      </c>
      <c r="R32" s="20">
        <f t="shared" si="6"/>
        <v>2.574501536741872E-05</v>
      </c>
      <c r="T32" s="20">
        <v>-7000</v>
      </c>
      <c r="U32" s="20">
        <f t="shared" si="7"/>
        <v>0.23287914758637704</v>
      </c>
    </row>
    <row r="33" spans="1:21" s="20" customFormat="1" ht="12.75" customHeight="1">
      <c r="A33" s="20" t="s">
        <v>34</v>
      </c>
      <c r="B33" s="23"/>
      <c r="C33" s="21">
        <v>43828.435</v>
      </c>
      <c r="D33" s="21"/>
      <c r="E33" s="20">
        <f t="shared" si="0"/>
        <v>-950.9881495988017</v>
      </c>
      <c r="F33" s="20">
        <f t="shared" si="1"/>
        <v>-951</v>
      </c>
      <c r="G33" s="20">
        <f t="shared" si="2"/>
        <v>0.023078999998688232</v>
      </c>
      <c r="I33" s="20">
        <f t="shared" si="8"/>
        <v>0.023078999998688232</v>
      </c>
      <c r="P33" s="20">
        <f t="shared" si="5"/>
        <v>0.007053603155249532</v>
      </c>
      <c r="Q33" s="22">
        <f t="shared" si="4"/>
        <v>28809.934999999998</v>
      </c>
      <c r="R33" s="20">
        <f t="shared" si="6"/>
        <v>0.000256813343989695</v>
      </c>
      <c r="T33" s="20">
        <v>-6500</v>
      </c>
      <c r="U33" s="20">
        <f t="shared" si="7"/>
        <v>0.20235592315780063</v>
      </c>
    </row>
    <row r="34" spans="1:21" s="20" customFormat="1" ht="12.75" customHeight="1">
      <c r="A34" s="20" t="s">
        <v>35</v>
      </c>
      <c r="B34" s="23"/>
      <c r="C34" s="21">
        <v>43941.385</v>
      </c>
      <c r="D34" s="21"/>
      <c r="E34" s="20">
        <f t="shared" si="0"/>
        <v>-892.9915806131772</v>
      </c>
      <c r="F34" s="20">
        <f t="shared" si="1"/>
        <v>-893</v>
      </c>
      <c r="G34" s="20">
        <f t="shared" si="2"/>
        <v>0.01639699999941513</v>
      </c>
      <c r="I34" s="20">
        <f t="shared" si="8"/>
        <v>0.01639699999941513</v>
      </c>
      <c r="P34" s="20">
        <f t="shared" si="5"/>
        <v>0.0064020112622309635</v>
      </c>
      <c r="Q34" s="22">
        <f t="shared" si="4"/>
        <v>28922.885000000002</v>
      </c>
      <c r="R34" s="20">
        <f t="shared" si="6"/>
        <v>9.989979985643833E-05</v>
      </c>
      <c r="T34" s="20">
        <v>-6000</v>
      </c>
      <c r="U34" s="20">
        <f t="shared" si="7"/>
        <v>0.1739694568741313</v>
      </c>
    </row>
    <row r="35" spans="1:21" s="20" customFormat="1" ht="12.75" customHeight="1">
      <c r="A35" s="20" t="s">
        <v>36</v>
      </c>
      <c r="B35" s="23"/>
      <c r="C35" s="21">
        <v>44118.593</v>
      </c>
      <c r="D35" s="21"/>
      <c r="E35" s="20">
        <f t="shared" si="0"/>
        <v>-802.0003809956112</v>
      </c>
      <c r="F35" s="20">
        <f t="shared" si="1"/>
        <v>-802</v>
      </c>
      <c r="G35" s="20">
        <f t="shared" si="2"/>
        <v>-0.000742000003810972</v>
      </c>
      <c r="I35" s="20">
        <f t="shared" si="8"/>
        <v>-0.000742000003810972</v>
      </c>
      <c r="P35" s="20">
        <f t="shared" si="5"/>
        <v>0.005437630658144385</v>
      </c>
      <c r="Q35" s="22">
        <f t="shared" si="4"/>
        <v>29100.093</v>
      </c>
      <c r="R35" s="20">
        <f t="shared" si="6"/>
        <v>3.8187835118178805E-05</v>
      </c>
      <c r="T35" s="20">
        <v>-5500</v>
      </c>
      <c r="U35" s="20">
        <f t="shared" si="7"/>
        <v>0.14771974873536906</v>
      </c>
    </row>
    <row r="36" spans="1:21" s="20" customFormat="1" ht="12.75" customHeight="1">
      <c r="A36" s="20" t="s">
        <v>37</v>
      </c>
      <c r="B36" s="23"/>
      <c r="C36" s="21">
        <v>44278.299</v>
      </c>
      <c r="D36" s="21"/>
      <c r="E36" s="20">
        <f t="shared" si="0"/>
        <v>-719.9959538471588</v>
      </c>
      <c r="F36" s="20">
        <f t="shared" si="1"/>
        <v>-720</v>
      </c>
      <c r="G36" s="20">
        <f t="shared" si="2"/>
        <v>0.007879999997385312</v>
      </c>
      <c r="I36" s="20">
        <f t="shared" si="8"/>
        <v>0.007879999997385312</v>
      </c>
      <c r="P36" s="20">
        <f t="shared" si="5"/>
        <v>0.004629252457648178</v>
      </c>
      <c r="Q36" s="22">
        <f t="shared" si="4"/>
        <v>29259.799</v>
      </c>
      <c r="R36" s="20">
        <f t="shared" si="6"/>
        <v>1.0567359567107026E-05</v>
      </c>
      <c r="T36" s="20">
        <v>-5000</v>
      </c>
      <c r="U36" s="20">
        <f t="shared" si="7"/>
        <v>0.12360679874151391</v>
      </c>
    </row>
    <row r="37" spans="1:21" s="20" customFormat="1" ht="12.75" customHeight="1">
      <c r="A37" s="20" t="s">
        <v>38</v>
      </c>
      <c r="B37" s="23"/>
      <c r="C37" s="21">
        <v>44564.597</v>
      </c>
      <c r="D37" s="21"/>
      <c r="E37" s="20">
        <f t="shared" si="0"/>
        <v>-572.990183971587</v>
      </c>
      <c r="F37" s="20">
        <f t="shared" si="1"/>
        <v>-573</v>
      </c>
      <c r="G37" s="20">
        <f t="shared" si="2"/>
        <v>0.01911699999618577</v>
      </c>
      <c r="I37" s="20">
        <f t="shared" si="8"/>
        <v>0.01911699999618577</v>
      </c>
      <c r="P37" s="20">
        <f t="shared" si="5"/>
        <v>0.0033239460380616766</v>
      </c>
      <c r="Q37" s="22">
        <f t="shared" si="4"/>
        <v>29546.097</v>
      </c>
      <c r="R37" s="20">
        <f t="shared" si="6"/>
        <v>0.00024942055332421905</v>
      </c>
      <c r="T37" s="20">
        <v>-4500</v>
      </c>
      <c r="U37" s="20">
        <f t="shared" si="7"/>
        <v>0.10163060689256585</v>
      </c>
    </row>
    <row r="38" spans="1:21" s="20" customFormat="1" ht="12.75" customHeight="1">
      <c r="A38" s="20" t="s">
        <v>38</v>
      </c>
      <c r="B38" s="23"/>
      <c r="C38" s="21">
        <v>44566.526</v>
      </c>
      <c r="D38" s="21"/>
      <c r="E38" s="20">
        <f t="shared" si="0"/>
        <v>-571.9996980789525</v>
      </c>
      <c r="F38" s="20">
        <f t="shared" si="1"/>
        <v>-572</v>
      </c>
      <c r="G38" s="20">
        <f t="shared" si="2"/>
        <v>0.0005879999953322113</v>
      </c>
      <c r="I38" s="20">
        <f t="shared" si="8"/>
        <v>0.0005879999953322113</v>
      </c>
      <c r="P38" s="20">
        <f t="shared" si="5"/>
        <v>0.0033156988829651777</v>
      </c>
      <c r="Q38" s="22">
        <f t="shared" si="4"/>
        <v>29548.025999999998</v>
      </c>
      <c r="R38" s="20">
        <f t="shared" si="6"/>
        <v>7.4403412215941225E-06</v>
      </c>
      <c r="T38" s="20">
        <v>-4000</v>
      </c>
      <c r="U38" s="20">
        <f t="shared" si="7"/>
        <v>0.08179117318852487</v>
      </c>
    </row>
    <row r="39" spans="1:21" s="20" customFormat="1" ht="12.75" customHeight="1">
      <c r="A39" s="20" t="s">
        <v>39</v>
      </c>
      <c r="B39" s="23"/>
      <c r="C39" s="21">
        <v>44603.539</v>
      </c>
      <c r="D39" s="21"/>
      <c r="E39" s="20">
        <f t="shared" si="0"/>
        <v>-552.9945895542533</v>
      </c>
      <c r="F39" s="20">
        <f t="shared" si="1"/>
        <v>-553</v>
      </c>
      <c r="G39" s="20">
        <f t="shared" si="2"/>
        <v>0.010536999994656071</v>
      </c>
      <c r="I39" s="20">
        <f t="shared" si="8"/>
        <v>0.010536999994656071</v>
      </c>
      <c r="P39" s="20">
        <f t="shared" si="5"/>
        <v>0.0031606268723218325</v>
      </c>
      <c r="Q39" s="22">
        <f t="shared" si="4"/>
        <v>29585.038999999997</v>
      </c>
      <c r="R39" s="20">
        <f t="shared" si="6"/>
        <v>5.441088043989496E-05</v>
      </c>
      <c r="T39" s="20">
        <v>-3500</v>
      </c>
      <c r="U39" s="20">
        <f t="shared" si="7"/>
        <v>0.06408849762939098</v>
      </c>
    </row>
    <row r="40" spans="1:21" s="20" customFormat="1" ht="12.75" customHeight="1">
      <c r="A40" s="20" t="s">
        <v>39</v>
      </c>
      <c r="B40" s="23"/>
      <c r="C40" s="21">
        <v>44607.424</v>
      </c>
      <c r="D40" s="21"/>
      <c r="E40" s="20">
        <f t="shared" si="0"/>
        <v>-550.9997540473099</v>
      </c>
      <c r="F40" s="20">
        <f t="shared" si="1"/>
        <v>-551</v>
      </c>
      <c r="G40" s="20">
        <f t="shared" si="2"/>
        <v>0.00047899999481160194</v>
      </c>
      <c r="I40" s="20">
        <f t="shared" si="8"/>
        <v>0.00047899999481160194</v>
      </c>
      <c r="P40" s="20">
        <f t="shared" si="5"/>
        <v>0.0031444829904645998</v>
      </c>
      <c r="Q40" s="22">
        <f t="shared" si="4"/>
        <v>29588.924</v>
      </c>
      <c r="R40" s="20">
        <f t="shared" si="6"/>
        <v>7.104799600115279E-06</v>
      </c>
      <c r="T40" s="20">
        <v>-3000</v>
      </c>
      <c r="U40" s="20">
        <f t="shared" si="7"/>
        <v>0.04852258021516419</v>
      </c>
    </row>
    <row r="41" spans="1:21" s="20" customFormat="1" ht="12.75" customHeight="1">
      <c r="A41" s="20" t="s">
        <v>39</v>
      </c>
      <c r="B41" s="23"/>
      <c r="C41" s="21">
        <v>44613.264</v>
      </c>
      <c r="D41" s="21"/>
      <c r="E41" s="20">
        <f t="shared" si="0"/>
        <v>-548.0010823972324</v>
      </c>
      <c r="F41" s="20">
        <f t="shared" si="1"/>
        <v>-548</v>
      </c>
      <c r="G41" s="20">
        <f t="shared" si="2"/>
        <v>-0.002108000000589527</v>
      </c>
      <c r="I41" s="20">
        <f t="shared" si="8"/>
        <v>-0.002108000000589527</v>
      </c>
      <c r="P41" s="20">
        <f t="shared" si="5"/>
        <v>0.003120331270423098</v>
      </c>
      <c r="Q41" s="22">
        <f t="shared" si="4"/>
        <v>29594.764000000003</v>
      </c>
      <c r="R41" s="20">
        <f t="shared" si="6"/>
        <v>2.733544787944849E-05</v>
      </c>
      <c r="T41" s="20">
        <v>-2500</v>
      </c>
      <c r="U41" s="20">
        <f t="shared" si="7"/>
        <v>0.03509342094584448</v>
      </c>
    </row>
    <row r="42" spans="1:21" s="20" customFormat="1" ht="12.75" customHeight="1">
      <c r="A42" s="20" t="s">
        <v>40</v>
      </c>
      <c r="B42" s="23"/>
      <c r="C42" s="21">
        <v>44642.475</v>
      </c>
      <c r="D42" s="21"/>
      <c r="E42" s="20">
        <f t="shared" si="0"/>
        <v>-533.0020759639542</v>
      </c>
      <c r="F42" s="20">
        <f t="shared" si="1"/>
        <v>-533</v>
      </c>
      <c r="G42" s="20">
        <f t="shared" si="2"/>
        <v>-0.0040430000008200295</v>
      </c>
      <c r="I42" s="20">
        <f t="shared" si="8"/>
        <v>-0.0040430000008200295</v>
      </c>
      <c r="P42" s="20">
        <f t="shared" si="5"/>
        <v>0.0030007265196138394</v>
      </c>
      <c r="Q42" s="22">
        <f t="shared" si="4"/>
        <v>29623.975</v>
      </c>
      <c r="R42" s="20">
        <f t="shared" si="6"/>
        <v>4.961408329466342E-05</v>
      </c>
      <c r="T42" s="20">
        <v>-2000</v>
      </c>
      <c r="U42" s="20">
        <f t="shared" si="7"/>
        <v>0.02380101982143186</v>
      </c>
    </row>
    <row r="43" spans="1:21" s="20" customFormat="1" ht="12.75" customHeight="1">
      <c r="A43" s="20" t="s">
        <v>40</v>
      </c>
      <c r="B43" s="23"/>
      <c r="C43" s="21">
        <v>44644.422</v>
      </c>
      <c r="D43" s="21"/>
      <c r="E43" s="20">
        <f t="shared" si="0"/>
        <v>-532.0023475902046</v>
      </c>
      <c r="F43" s="20">
        <f t="shared" si="1"/>
        <v>-532</v>
      </c>
      <c r="G43" s="20">
        <f t="shared" si="2"/>
        <v>-0.004572000005282462</v>
      </c>
      <c r="I43" s="20">
        <f t="shared" si="8"/>
        <v>-0.004572000005282462</v>
      </c>
      <c r="P43" s="20">
        <f t="shared" si="5"/>
        <v>0.002992821245820526</v>
      </c>
      <c r="Q43" s="22">
        <f t="shared" si="4"/>
        <v>29625.922</v>
      </c>
      <c r="R43" s="20">
        <f t="shared" si="6"/>
        <v>5.722652056113937E-05</v>
      </c>
      <c r="T43" s="20">
        <v>-1500</v>
      </c>
      <c r="U43" s="20">
        <f t="shared" si="7"/>
        <v>0.014645376841926329</v>
      </c>
    </row>
    <row r="44" spans="1:21" s="20" customFormat="1" ht="12.75" customHeight="1">
      <c r="A44" s="20" t="s">
        <v>40</v>
      </c>
      <c r="B44" s="23"/>
      <c r="C44" s="21">
        <v>44646.375</v>
      </c>
      <c r="D44" s="21"/>
      <c r="E44" s="20">
        <f t="shared" si="0"/>
        <v>-530.9995383894168</v>
      </c>
      <c r="F44" s="20">
        <f t="shared" si="1"/>
        <v>-531</v>
      </c>
      <c r="G44" s="20">
        <f t="shared" si="2"/>
        <v>0.0008989999987534247</v>
      </c>
      <c r="I44" s="20">
        <f t="shared" si="8"/>
        <v>0.0008989999987534247</v>
      </c>
      <c r="P44" s="20">
        <f t="shared" si="5"/>
        <v>0.002984924519059792</v>
      </c>
      <c r="Q44" s="22">
        <f t="shared" si="4"/>
        <v>29627.875</v>
      </c>
      <c r="R44" s="20">
        <f t="shared" si="6"/>
        <v>4.351081104415348E-06</v>
      </c>
      <c r="T44" s="20">
        <v>-1000</v>
      </c>
      <c r="U44" s="20">
        <f t="shared" si="7"/>
        <v>0.007626492007327889</v>
      </c>
    </row>
    <row r="45" spans="1:21" s="20" customFormat="1" ht="12.75" customHeight="1">
      <c r="A45" s="20" t="s">
        <v>41</v>
      </c>
      <c r="B45" s="23"/>
      <c r="C45" s="21">
        <v>45055.347</v>
      </c>
      <c r="D45" s="21"/>
      <c r="E45" s="20">
        <f t="shared" si="0"/>
        <v>-321.00420584237816</v>
      </c>
      <c r="F45" s="20">
        <f t="shared" si="1"/>
        <v>-321</v>
      </c>
      <c r="G45" s="20">
        <f t="shared" si="2"/>
        <v>-0.008191000000806525</v>
      </c>
      <c r="I45" s="20">
        <f t="shared" si="8"/>
        <v>-0.008191000000806525</v>
      </c>
      <c r="P45" s="20">
        <f t="shared" si="5"/>
        <v>0.0015159714061073375</v>
      </c>
      <c r="Q45" s="22">
        <f t="shared" si="4"/>
        <v>30036.847</v>
      </c>
      <c r="R45" s="20">
        <f t="shared" si="6"/>
        <v>9.422529389464328E-05</v>
      </c>
      <c r="T45" s="20">
        <v>-500</v>
      </c>
      <c r="U45" s="20">
        <f t="shared" si="7"/>
        <v>0.0027443653176365363</v>
      </c>
    </row>
    <row r="46" spans="1:21" s="20" customFormat="1" ht="12.75" customHeight="1">
      <c r="A46" s="20" t="s">
        <v>42</v>
      </c>
      <c r="B46" s="23"/>
      <c r="C46" s="21">
        <v>45273.5</v>
      </c>
      <c r="D46" s="21"/>
      <c r="E46" s="20">
        <f t="shared" si="0"/>
        <v>-208.9889290480411</v>
      </c>
      <c r="F46" s="20">
        <f t="shared" si="1"/>
        <v>-209</v>
      </c>
      <c r="G46" s="20">
        <f t="shared" si="2"/>
        <v>0.021560999994107988</v>
      </c>
      <c r="I46" s="20">
        <f t="shared" si="8"/>
        <v>0.021560999994107988</v>
      </c>
      <c r="P46" s="20">
        <f t="shared" si="5"/>
        <v>0.0008866498373418868</v>
      </c>
      <c r="Q46" s="22">
        <f t="shared" si="4"/>
        <v>30255</v>
      </c>
      <c r="R46" s="20">
        <f t="shared" si="6"/>
        <v>0.0004274287544045745</v>
      </c>
      <c r="T46" s="20">
        <v>0</v>
      </c>
      <c r="U46" s="20">
        <f t="shared" si="7"/>
        <v>-1.0032271477268624E-06</v>
      </c>
    </row>
    <row r="47" spans="1:21" s="20" customFormat="1" ht="12.75" customHeight="1">
      <c r="A47" s="20" t="s">
        <v>43</v>
      </c>
      <c r="B47" s="23"/>
      <c r="C47" s="21">
        <v>45600.652</v>
      </c>
      <c r="D47" s="21"/>
      <c r="E47" s="20">
        <f t="shared" si="0"/>
        <v>-41.00580787243763</v>
      </c>
      <c r="F47" s="20">
        <f t="shared" si="1"/>
        <v>-41</v>
      </c>
      <c r="G47" s="20">
        <f t="shared" si="2"/>
        <v>-0.01131100000202423</v>
      </c>
      <c r="I47" s="20">
        <f t="shared" si="8"/>
        <v>-0.01131100000202423</v>
      </c>
      <c r="P47" s="20">
        <f t="shared" si="5"/>
        <v>0.00014369369046656974</v>
      </c>
      <c r="Q47" s="22">
        <f t="shared" si="4"/>
        <v>30582.152000000002</v>
      </c>
      <c r="R47" s="20">
        <f t="shared" si="6"/>
        <v>0.0001312100075887885</v>
      </c>
      <c r="T47" s="20">
        <v>500</v>
      </c>
      <c r="U47" s="20">
        <f t="shared" si="7"/>
        <v>-0.0006096136270249016</v>
      </c>
    </row>
    <row r="48" spans="1:21" s="20" customFormat="1" ht="12.75" customHeight="1">
      <c r="A48" s="20" t="s">
        <v>12</v>
      </c>
      <c r="B48" s="23"/>
      <c r="C48" s="21">
        <v>45680.512</v>
      </c>
      <c r="D48" s="21" t="s">
        <v>14</v>
      </c>
      <c r="E48" s="20">
        <f t="shared" si="0"/>
        <v>0</v>
      </c>
      <c r="F48" s="20">
        <f t="shared" si="1"/>
        <v>0</v>
      </c>
      <c r="G48" s="20">
        <f t="shared" si="2"/>
        <v>0</v>
      </c>
      <c r="H48" s="20">
        <f>+G48</f>
        <v>0</v>
      </c>
      <c r="P48" s="20">
        <f t="shared" si="5"/>
        <v>-1.0032271477268624E-06</v>
      </c>
      <c r="Q48" s="22">
        <f t="shared" si="4"/>
        <v>30662.012000000002</v>
      </c>
      <c r="R48" s="20">
        <f t="shared" si="6"/>
        <v>1.0064647099361757E-12</v>
      </c>
      <c r="T48" s="20">
        <v>1000</v>
      </c>
      <c r="U48" s="20">
        <f t="shared" si="7"/>
        <v>0.0009185341180050128</v>
      </c>
    </row>
    <row r="49" spans="1:21" s="20" customFormat="1" ht="12.75" customHeight="1">
      <c r="A49" s="20" t="s">
        <v>44</v>
      </c>
      <c r="B49" s="23"/>
      <c r="C49" s="21">
        <v>45723.321</v>
      </c>
      <c r="D49" s="21"/>
      <c r="E49" s="20">
        <f t="shared" si="0"/>
        <v>21.981187443165727</v>
      </c>
      <c r="F49" s="20">
        <f t="shared" si="1"/>
        <v>22</v>
      </c>
      <c r="G49" s="20">
        <f t="shared" si="2"/>
        <v>-0.03663799999776529</v>
      </c>
      <c r="I49" s="20">
        <f aca="true" t="shared" si="9" ref="I49:I54">+G49</f>
        <v>-0.03663799999776529</v>
      </c>
      <c r="P49" s="20">
        <f t="shared" si="5"/>
        <v>-7.272238204600844E-05</v>
      </c>
      <c r="Q49" s="22">
        <f t="shared" si="4"/>
        <v>30704.821000000004</v>
      </c>
      <c r="R49" s="20">
        <f t="shared" si="6"/>
        <v>0.0013370195271146215</v>
      </c>
      <c r="T49" s="20">
        <v>1500</v>
      </c>
      <c r="U49" s="20">
        <f t="shared" si="7"/>
        <v>0.004583440007942015</v>
      </c>
    </row>
    <row r="50" spans="1:21" s="20" customFormat="1" ht="12.75" customHeight="1">
      <c r="A50" s="20" t="s">
        <v>45</v>
      </c>
      <c r="B50" s="23"/>
      <c r="C50" s="21">
        <v>46679.591</v>
      </c>
      <c r="D50" s="21"/>
      <c r="E50" s="20">
        <f t="shared" si="0"/>
        <v>512.9982660078479</v>
      </c>
      <c r="F50" s="20">
        <f t="shared" si="1"/>
        <v>513</v>
      </c>
      <c r="G50" s="20">
        <f t="shared" si="2"/>
        <v>-0.003377000000909902</v>
      </c>
      <c r="I50" s="20">
        <f t="shared" si="9"/>
        <v>-0.003377000000909902</v>
      </c>
      <c r="P50" s="20">
        <f t="shared" si="5"/>
        <v>-0.0005969374172849374</v>
      </c>
      <c r="Q50" s="22">
        <f t="shared" si="4"/>
        <v>31661.091</v>
      </c>
      <c r="R50" s="20">
        <f t="shared" si="6"/>
        <v>7.728747968871516E-06</v>
      </c>
      <c r="T50" s="20">
        <v>2000</v>
      </c>
      <c r="U50" s="20">
        <f t="shared" si="7"/>
        <v>0.010385104042786107</v>
      </c>
    </row>
    <row r="51" spans="1:21" s="20" customFormat="1" ht="12.75" customHeight="1">
      <c r="A51" s="20" t="s">
        <v>46</v>
      </c>
      <c r="B51" s="23"/>
      <c r="C51" s="21">
        <v>46876.282</v>
      </c>
      <c r="D51" s="21"/>
      <c r="E51" s="20">
        <f t="shared" si="0"/>
        <v>613.9934244881574</v>
      </c>
      <c r="F51" s="20">
        <f t="shared" si="1"/>
        <v>614</v>
      </c>
      <c r="G51" s="20">
        <f t="shared" si="2"/>
        <v>-0.01280600000609411</v>
      </c>
      <c r="I51" s="20">
        <f t="shared" si="9"/>
        <v>-0.01280600000609411</v>
      </c>
      <c r="P51" s="20">
        <f t="shared" si="5"/>
        <v>-0.00044924775197506387</v>
      </c>
      <c r="Q51" s="22">
        <f t="shared" si="4"/>
        <v>31857.782</v>
      </c>
      <c r="R51" s="20">
        <f t="shared" si="6"/>
        <v>0.0001526893262696761</v>
      </c>
      <c r="T51" s="20">
        <v>2500</v>
      </c>
      <c r="U51" s="20">
        <f t="shared" si="7"/>
        <v>0.018323526222537287</v>
      </c>
    </row>
    <row r="52" spans="1:21" s="20" customFormat="1" ht="12.75" customHeight="1">
      <c r="A52" s="20" t="s">
        <v>47</v>
      </c>
      <c r="B52" s="23"/>
      <c r="C52" s="21">
        <v>47123.644</v>
      </c>
      <c r="D52" s="21"/>
      <c r="E52" s="20">
        <f t="shared" si="0"/>
        <v>741.0066807734302</v>
      </c>
      <c r="F52" s="20">
        <f t="shared" si="1"/>
        <v>741</v>
      </c>
      <c r="G52" s="20">
        <f t="shared" si="2"/>
        <v>0.013010999995458405</v>
      </c>
      <c r="I52" s="20">
        <f t="shared" si="9"/>
        <v>0.013010999995458405</v>
      </c>
      <c r="P52" s="20">
        <f t="shared" si="5"/>
        <v>-0.00013979502721439422</v>
      </c>
      <c r="Q52" s="22">
        <f t="shared" si="4"/>
        <v>32105.144</v>
      </c>
      <c r="R52" s="20">
        <f t="shared" si="6"/>
        <v>0.00017294340972835568</v>
      </c>
      <c r="T52" s="20">
        <v>3000</v>
      </c>
      <c r="U52" s="20">
        <f t="shared" si="7"/>
        <v>0.028398706547195555</v>
      </c>
    </row>
    <row r="53" spans="1:21" s="20" customFormat="1" ht="12.75" customHeight="1">
      <c r="A53" s="20" t="s">
        <v>48</v>
      </c>
      <c r="B53" s="23"/>
      <c r="C53" s="21">
        <v>47205.416</v>
      </c>
      <c r="D53" s="21"/>
      <c r="E53" s="20">
        <f aca="true" t="shared" si="10" ref="E53:E84">+(C53-C$7)/C$8</f>
        <v>782.994245528562</v>
      </c>
      <c r="F53" s="20">
        <f aca="true" t="shared" si="11" ref="F53:F84">ROUND(2*E53,0)/2</f>
        <v>783</v>
      </c>
      <c r="G53" s="20">
        <f aca="true" t="shared" si="12" ref="G53:G84">+C53-(C$7+F53*C$8)</f>
        <v>-0.011207000003196299</v>
      </c>
      <c r="I53" s="20">
        <f t="shared" si="9"/>
        <v>-0.011207000003196299</v>
      </c>
      <c r="P53" s="20">
        <f t="shared" si="5"/>
        <v>-7.12291221174801E-06</v>
      </c>
      <c r="Q53" s="22">
        <f aca="true" t="shared" si="13" ref="Q53:Q84">+C53-15018.5</f>
        <v>32186.915999999997</v>
      </c>
      <c r="R53" s="20">
        <f t="shared" si="6"/>
        <v>0.00012543724685316055</v>
      </c>
      <c r="T53" s="20">
        <v>3500</v>
      </c>
      <c r="U53" s="20">
        <f t="shared" si="7"/>
        <v>0.04061064501676091</v>
      </c>
    </row>
    <row r="54" spans="1:21" s="20" customFormat="1" ht="12.75" customHeight="1">
      <c r="A54" s="20" t="s">
        <v>48</v>
      </c>
      <c r="B54" s="23"/>
      <c r="C54" s="21">
        <v>47205.431</v>
      </c>
      <c r="D54" s="21"/>
      <c r="E54" s="20">
        <f t="shared" si="10"/>
        <v>783.0019475961561</v>
      </c>
      <c r="F54" s="20">
        <f t="shared" si="11"/>
        <v>783</v>
      </c>
      <c r="G54" s="20">
        <f t="shared" si="12"/>
        <v>0.0037929999962216243</v>
      </c>
      <c r="I54" s="20">
        <f t="shared" si="9"/>
        <v>0.0037929999962216243</v>
      </c>
      <c r="P54" s="20">
        <f aca="true" t="shared" si="14" ref="P54:P85">+D$11+D$12*F54+D$13*F54^2</f>
        <v>-7.12291221174801E-06</v>
      </c>
      <c r="Q54" s="22">
        <f t="shared" si="13"/>
        <v>32186.930999999997</v>
      </c>
      <c r="R54" s="20">
        <f aca="true" t="shared" si="15" ref="R54:R85">+(P54-G54)^2</f>
        <v>1.4440934119200113E-05</v>
      </c>
      <c r="T54" s="20">
        <v>4000</v>
      </c>
      <c r="U54" s="20">
        <f t="shared" si="7"/>
        <v>0.054959341631233366</v>
      </c>
    </row>
    <row r="55" spans="1:21" s="20" customFormat="1" ht="12.75" customHeight="1">
      <c r="A55" s="20" t="s">
        <v>49</v>
      </c>
      <c r="B55" s="23"/>
      <c r="C55" s="21">
        <v>47207.363</v>
      </c>
      <c r="D55" s="21"/>
      <c r="E55" s="20">
        <f t="shared" si="10"/>
        <v>783.9939739023116</v>
      </c>
      <c r="F55" s="20">
        <f t="shared" si="11"/>
        <v>784</v>
      </c>
      <c r="G55" s="20">
        <f t="shared" si="12"/>
        <v>-0.011736000007658731</v>
      </c>
      <c r="J55" s="20">
        <f>+G55</f>
        <v>-0.011736000007658731</v>
      </c>
      <c r="P55" s="20">
        <f t="shared" si="14"/>
        <v>-3.780291130271035E-06</v>
      </c>
      <c r="Q55" s="22">
        <f t="shared" si="13"/>
        <v>32188.862999999998</v>
      </c>
      <c r="R55" s="20">
        <f t="shared" si="15"/>
        <v>0.00013764497947689914</v>
      </c>
      <c r="T55" s="20">
        <v>4500</v>
      </c>
      <c r="U55" s="20">
        <f t="shared" si="7"/>
        <v>0.07144479639061291</v>
      </c>
    </row>
    <row r="56" spans="1:21" s="20" customFormat="1" ht="12.75" customHeight="1">
      <c r="A56" s="20" t="s">
        <v>48</v>
      </c>
      <c r="B56" s="23"/>
      <c r="C56" s="21">
        <v>47207.368</v>
      </c>
      <c r="D56" s="21"/>
      <c r="E56" s="20">
        <f t="shared" si="10"/>
        <v>783.9965412581788</v>
      </c>
      <c r="F56" s="20">
        <f t="shared" si="11"/>
        <v>784</v>
      </c>
      <c r="G56" s="20">
        <f t="shared" si="12"/>
        <v>-0.006736000003002118</v>
      </c>
      <c r="I56" s="20">
        <f>+G56</f>
        <v>-0.006736000003002118</v>
      </c>
      <c r="P56" s="20">
        <f t="shared" si="14"/>
        <v>-3.780291130271035E-06</v>
      </c>
      <c r="Q56" s="22">
        <f t="shared" si="13"/>
        <v>32188.868000000002</v>
      </c>
      <c r="R56" s="20">
        <f t="shared" si="15"/>
        <v>4.532278224891586E-05</v>
      </c>
      <c r="T56" s="20">
        <v>5000</v>
      </c>
      <c r="U56" s="20">
        <f t="shared" si="7"/>
        <v>0.09006700929489952</v>
      </c>
    </row>
    <row r="57" spans="1:18" s="20" customFormat="1" ht="12.75" customHeight="1">
      <c r="A57" s="20" t="s">
        <v>49</v>
      </c>
      <c r="B57" s="23"/>
      <c r="C57" s="21">
        <v>47207.38</v>
      </c>
      <c r="D57" s="21"/>
      <c r="E57" s="20">
        <f t="shared" si="10"/>
        <v>784.0027029122518</v>
      </c>
      <c r="F57" s="20">
        <f t="shared" si="11"/>
        <v>784</v>
      </c>
      <c r="G57" s="20">
        <f t="shared" si="12"/>
        <v>0.005263999992166646</v>
      </c>
      <c r="J57" s="20">
        <f>+G57</f>
        <v>0.005263999992166646</v>
      </c>
      <c r="P57" s="20">
        <f t="shared" si="14"/>
        <v>-3.780291130271035E-06</v>
      </c>
      <c r="Q57" s="22">
        <f t="shared" si="13"/>
        <v>32188.879999999997</v>
      </c>
      <c r="R57" s="20">
        <f t="shared" si="15"/>
        <v>2.7749509113091747E-05</v>
      </c>
    </row>
    <row r="58" spans="1:18" s="20" customFormat="1" ht="12.75" customHeight="1">
      <c r="A58" s="20" t="s">
        <v>50</v>
      </c>
      <c r="B58" s="23"/>
      <c r="C58" s="21">
        <v>47540.404</v>
      </c>
      <c r="D58" s="21"/>
      <c r="E58" s="20">
        <f t="shared" si="10"/>
        <v>955.0009268154671</v>
      </c>
      <c r="F58" s="20">
        <f t="shared" si="11"/>
        <v>955</v>
      </c>
      <c r="G58" s="20">
        <f t="shared" si="12"/>
        <v>0.0018049999998765998</v>
      </c>
      <c r="I58" s="20">
        <f>+G58</f>
        <v>0.0018049999998765998</v>
      </c>
      <c r="P58" s="20">
        <f t="shared" si="14"/>
        <v>0.0006935005749183756</v>
      </c>
      <c r="Q58" s="22">
        <f t="shared" si="13"/>
        <v>32521.904000000002</v>
      </c>
      <c r="R58" s="20">
        <f t="shared" si="15"/>
        <v>1.235430971682463E-06</v>
      </c>
    </row>
    <row r="59" spans="1:18" s="20" customFormat="1" ht="12.75" customHeight="1">
      <c r="A59" s="20" t="s">
        <v>49</v>
      </c>
      <c r="B59" s="23"/>
      <c r="C59" s="21">
        <v>47542.345</v>
      </c>
      <c r="D59" s="21"/>
      <c r="E59" s="20">
        <f t="shared" si="10"/>
        <v>955.9975743621783</v>
      </c>
      <c r="F59" s="20">
        <f t="shared" si="11"/>
        <v>956</v>
      </c>
      <c r="G59" s="20">
        <f t="shared" si="12"/>
        <v>-0.004723999998532236</v>
      </c>
      <c r="J59" s="20">
        <f>+G59</f>
        <v>-0.004723999998532236</v>
      </c>
      <c r="P59" s="20">
        <f t="shared" si="14"/>
        <v>0.0006983132856035489</v>
      </c>
      <c r="Q59" s="22">
        <f t="shared" si="13"/>
        <v>32523.845</v>
      </c>
      <c r="R59" s="20">
        <f t="shared" si="15"/>
        <v>2.9401481351315393E-05</v>
      </c>
    </row>
    <row r="60" spans="1:18" s="20" customFormat="1" ht="12.75" customHeight="1">
      <c r="A60" s="20" t="s">
        <v>51</v>
      </c>
      <c r="B60" s="23"/>
      <c r="C60" s="21">
        <v>47908.465</v>
      </c>
      <c r="D60" s="21"/>
      <c r="E60" s="20">
        <f t="shared" si="10"/>
        <v>1143.9896402056113</v>
      </c>
      <c r="F60" s="20">
        <f t="shared" si="11"/>
        <v>1144</v>
      </c>
      <c r="G60" s="20">
        <f t="shared" si="12"/>
        <v>-0.02017600000544917</v>
      </c>
      <c r="I60" s="20">
        <f>+G60</f>
        <v>-0.02017600000544917</v>
      </c>
      <c r="P60" s="20">
        <f t="shared" si="14"/>
        <v>0.0017549494752258361</v>
      </c>
      <c r="Q60" s="22">
        <f t="shared" si="13"/>
        <v>32889.965</v>
      </c>
      <c r="R60" s="20">
        <f t="shared" si="15"/>
        <v>0.00048096654512391925</v>
      </c>
    </row>
    <row r="61" spans="1:18" s="20" customFormat="1" ht="12.75" customHeight="1">
      <c r="A61" s="20" t="s">
        <v>51</v>
      </c>
      <c r="B61" s="23"/>
      <c r="C61" s="21">
        <v>47912.38</v>
      </c>
      <c r="D61" s="21"/>
      <c r="E61" s="20">
        <f t="shared" si="10"/>
        <v>1145.999879847743</v>
      </c>
      <c r="F61" s="20">
        <f t="shared" si="11"/>
        <v>1146</v>
      </c>
      <c r="G61" s="20">
        <f t="shared" si="12"/>
        <v>-0.00023400000645779073</v>
      </c>
      <c r="I61" s="20">
        <f>+G61</f>
        <v>-0.00023400000645779073</v>
      </c>
      <c r="P61" s="20">
        <f t="shared" si="14"/>
        <v>0.001767814221943862</v>
      </c>
      <c r="Q61" s="22">
        <f t="shared" si="13"/>
        <v>32893.88</v>
      </c>
      <c r="R61" s="20">
        <f t="shared" si="15"/>
        <v>4.007260205031305E-06</v>
      </c>
    </row>
    <row r="62" spans="1:18" s="20" customFormat="1" ht="12.75" customHeight="1">
      <c r="A62" s="20" t="s">
        <v>51</v>
      </c>
      <c r="B62" s="23"/>
      <c r="C62" s="21">
        <v>47914.323</v>
      </c>
      <c r="D62" s="21"/>
      <c r="E62" s="20">
        <f t="shared" si="10"/>
        <v>1146.9975543368002</v>
      </c>
      <c r="F62" s="20">
        <f t="shared" si="11"/>
        <v>1147</v>
      </c>
      <c r="G62" s="20">
        <f t="shared" si="12"/>
        <v>-0.0047630000044591725</v>
      </c>
      <c r="I62" s="20">
        <f>+G62</f>
        <v>-0.0047630000044591725</v>
      </c>
      <c r="P62" s="20">
        <f t="shared" si="14"/>
        <v>0.0017742594158517444</v>
      </c>
      <c r="Q62" s="22">
        <f t="shared" si="13"/>
        <v>32895.823</v>
      </c>
      <c r="R62" s="20">
        <f t="shared" si="15"/>
        <v>4.273576072844382E-05</v>
      </c>
    </row>
    <row r="63" spans="1:18" s="20" customFormat="1" ht="12.75" customHeight="1">
      <c r="A63" s="20" t="s">
        <v>52</v>
      </c>
      <c r="B63" s="23"/>
      <c r="C63" s="21">
        <v>48126.601</v>
      </c>
      <c r="D63" s="21"/>
      <c r="E63" s="20">
        <f t="shared" si="10"/>
        <v>1255.9961879900118</v>
      </c>
      <c r="F63" s="20">
        <f t="shared" si="11"/>
        <v>1256</v>
      </c>
      <c r="G63" s="20">
        <f t="shared" si="12"/>
        <v>-0.007424000003084075</v>
      </c>
      <c r="I63" s="20">
        <f>+G63</f>
        <v>-0.007424000003084075</v>
      </c>
      <c r="P63" s="20">
        <f t="shared" si="14"/>
        <v>0.0025280250121258053</v>
      </c>
      <c r="Q63" s="22">
        <f t="shared" si="13"/>
        <v>33108.101</v>
      </c>
      <c r="R63" s="20">
        <f t="shared" si="15"/>
        <v>9.904280190336322E-05</v>
      </c>
    </row>
    <row r="64" spans="1:18" s="20" customFormat="1" ht="12.75" customHeight="1">
      <c r="A64" s="20" t="s">
        <v>53</v>
      </c>
      <c r="B64" s="23"/>
      <c r="C64" s="21">
        <v>48533.646</v>
      </c>
      <c r="D64" s="21">
        <v>0.004</v>
      </c>
      <c r="E64" s="20">
        <f t="shared" si="10"/>
        <v>1465.0020615867584</v>
      </c>
      <c r="F64" s="20">
        <f t="shared" si="11"/>
        <v>1465</v>
      </c>
      <c r="G64" s="20">
        <f t="shared" si="12"/>
        <v>0.004014999998616986</v>
      </c>
      <c r="I64" s="20">
        <f>+G64</f>
        <v>0.004014999998616986</v>
      </c>
      <c r="P64" s="20">
        <f t="shared" si="14"/>
        <v>0.004257345118029699</v>
      </c>
      <c r="Q64" s="22">
        <f t="shared" si="13"/>
        <v>33515.146</v>
      </c>
      <c r="R64" s="20">
        <f t="shared" si="15"/>
        <v>5.873115690316209E-08</v>
      </c>
    </row>
    <row r="65" spans="1:18" s="20" customFormat="1" ht="12.75" customHeight="1">
      <c r="A65" s="20" t="s">
        <v>54</v>
      </c>
      <c r="B65" s="23"/>
      <c r="C65" s="21">
        <v>48541.43</v>
      </c>
      <c r="D65" s="21"/>
      <c r="E65" s="20">
        <f t="shared" si="10"/>
        <v>1468.9989211970644</v>
      </c>
      <c r="F65" s="20">
        <f t="shared" si="11"/>
        <v>1469</v>
      </c>
      <c r="G65" s="20">
        <f t="shared" si="12"/>
        <v>-0.0021010000054957345</v>
      </c>
      <c r="K65" s="20">
        <f>+G65</f>
        <v>-0.0021010000054957345</v>
      </c>
      <c r="O65" s="20">
        <f aca="true" t="shared" si="16" ref="O65:O91">+C$11+C$12*$F65</f>
        <v>0.08730261301739403</v>
      </c>
      <c r="P65" s="20">
        <f t="shared" si="14"/>
        <v>0.004294083189428312</v>
      </c>
      <c r="Q65" s="22">
        <f t="shared" si="13"/>
        <v>33522.93</v>
      </c>
      <c r="R65" s="20">
        <f t="shared" si="15"/>
        <v>4.089708906999995E-05</v>
      </c>
    </row>
    <row r="66" spans="1:18" s="20" customFormat="1" ht="12.75" customHeight="1">
      <c r="A66" s="20" t="s">
        <v>55</v>
      </c>
      <c r="B66" s="23"/>
      <c r="C66" s="21">
        <v>48619.344</v>
      </c>
      <c r="D66" s="21">
        <v>0.005</v>
      </c>
      <c r="E66" s="20">
        <f t="shared" si="10"/>
        <v>1509.0055141669236</v>
      </c>
      <c r="F66" s="20">
        <f t="shared" si="11"/>
        <v>1509</v>
      </c>
      <c r="G66" s="20">
        <f t="shared" si="12"/>
        <v>0.010738999997556675</v>
      </c>
      <c r="I66" s="20">
        <f>+G66</f>
        <v>0.010738999997556675</v>
      </c>
      <c r="O66" s="20">
        <f t="shared" si="16"/>
        <v>0.08607296105379289</v>
      </c>
      <c r="P66" s="20">
        <f t="shared" si="14"/>
        <v>0.00466898529208452</v>
      </c>
      <c r="Q66" s="22">
        <f t="shared" si="13"/>
        <v>33600.844</v>
      </c>
      <c r="R66" s="20">
        <f t="shared" si="15"/>
        <v>3.6845078524648213E-05</v>
      </c>
    </row>
    <row r="67" spans="1:18" s="20" customFormat="1" ht="12.75" customHeight="1">
      <c r="A67" s="20" t="s">
        <v>56</v>
      </c>
      <c r="B67" s="23"/>
      <c r="C67" s="21">
        <v>48872.523</v>
      </c>
      <c r="D67" s="21">
        <v>0.002</v>
      </c>
      <c r="E67" s="20">
        <f t="shared" si="10"/>
        <v>1639.0056322652954</v>
      </c>
      <c r="F67" s="20">
        <f t="shared" si="11"/>
        <v>1639</v>
      </c>
      <c r="G67" s="20">
        <f t="shared" si="12"/>
        <v>0.010968999995384365</v>
      </c>
      <c r="I67" s="20">
        <f>+G67</f>
        <v>0.010968999995384365</v>
      </c>
      <c r="O67" s="20">
        <f t="shared" si="16"/>
        <v>0.08207659217208914</v>
      </c>
      <c r="P67" s="20">
        <f t="shared" si="14"/>
        <v>0.005981861835722088</v>
      </c>
      <c r="Q67" s="22">
        <f t="shared" si="13"/>
        <v>33854.023</v>
      </c>
      <c r="R67" s="20">
        <f t="shared" si="15"/>
        <v>2.4871547023559648E-05</v>
      </c>
    </row>
    <row r="68" spans="1:18" s="20" customFormat="1" ht="12.75" customHeight="1">
      <c r="A68" s="20" t="s">
        <v>54</v>
      </c>
      <c r="B68" s="23"/>
      <c r="C68" s="21">
        <v>48915.356</v>
      </c>
      <c r="D68" s="21"/>
      <c r="E68" s="20">
        <f t="shared" si="10"/>
        <v>1660.999143016611</v>
      </c>
      <c r="F68" s="20">
        <f t="shared" si="11"/>
        <v>1661</v>
      </c>
      <c r="G68" s="20">
        <f t="shared" si="12"/>
        <v>-0.0016690000047674403</v>
      </c>
      <c r="K68" s="20">
        <f>+G68</f>
        <v>-0.0016690000047674403</v>
      </c>
      <c r="O68" s="20">
        <f t="shared" si="16"/>
        <v>0.0814002835921085</v>
      </c>
      <c r="P68" s="20">
        <f t="shared" si="14"/>
        <v>0.006218331581580045</v>
      </c>
      <c r="Q68" s="22">
        <f t="shared" si="13"/>
        <v>33896.856</v>
      </c>
      <c r="R68" s="20">
        <f t="shared" si="15"/>
        <v>6.220999955299474E-05</v>
      </c>
    </row>
    <row r="69" spans="1:18" s="20" customFormat="1" ht="12.75" customHeight="1">
      <c r="A69" s="20" t="s">
        <v>54</v>
      </c>
      <c r="B69" s="23"/>
      <c r="C69" s="21">
        <v>48917.304</v>
      </c>
      <c r="D69" s="21"/>
      <c r="E69" s="20">
        <f t="shared" si="10"/>
        <v>1661.9993848615316</v>
      </c>
      <c r="F69" s="20">
        <f t="shared" si="11"/>
        <v>1662</v>
      </c>
      <c r="G69" s="20">
        <f t="shared" si="12"/>
        <v>-0.0011980000053881668</v>
      </c>
      <c r="K69" s="20">
        <f>+G69</f>
        <v>-0.0011980000053881668</v>
      </c>
      <c r="O69" s="20">
        <f t="shared" si="16"/>
        <v>0.08136954229301847</v>
      </c>
      <c r="P69" s="20">
        <f t="shared" si="14"/>
        <v>0.0062291784972664365</v>
      </c>
      <c r="Q69" s="22">
        <f t="shared" si="13"/>
        <v>33898.804</v>
      </c>
      <c r="R69" s="20">
        <f t="shared" si="15"/>
        <v>5.516298051029467E-05</v>
      </c>
    </row>
    <row r="70" spans="1:18" s="20" customFormat="1" ht="12.75" customHeight="1">
      <c r="A70" s="20" t="s">
        <v>57</v>
      </c>
      <c r="B70" s="23"/>
      <c r="C70" s="21">
        <v>49026.363</v>
      </c>
      <c r="D70" s="21">
        <v>0.003</v>
      </c>
      <c r="E70" s="20">
        <f t="shared" si="10"/>
        <v>1717.9980375131745</v>
      </c>
      <c r="F70" s="20">
        <f t="shared" si="11"/>
        <v>1718</v>
      </c>
      <c r="G70" s="20">
        <f t="shared" si="12"/>
        <v>-0.0038220000060391612</v>
      </c>
      <c r="I70" s="20">
        <f>+G70</f>
        <v>-0.0038220000060391612</v>
      </c>
      <c r="O70" s="20">
        <f t="shared" si="16"/>
        <v>0.07964802954397686</v>
      </c>
      <c r="P70" s="20">
        <f t="shared" si="14"/>
        <v>0.006850246839701424</v>
      </c>
      <c r="Q70" s="22">
        <f t="shared" si="13"/>
        <v>34007.863</v>
      </c>
      <c r="R70" s="20">
        <f t="shared" si="15"/>
        <v>0.00011389685273641987</v>
      </c>
    </row>
    <row r="71" spans="1:18" s="20" customFormat="1" ht="12.75" customHeight="1">
      <c r="A71" s="20" t="s">
        <v>57</v>
      </c>
      <c r="B71" s="23"/>
      <c r="C71" s="21">
        <v>49065.326</v>
      </c>
      <c r="D71" s="21">
        <v>0.006</v>
      </c>
      <c r="E71" s="20">
        <f t="shared" si="10"/>
        <v>1738.0044148251443</v>
      </c>
      <c r="F71" s="20">
        <f t="shared" si="11"/>
        <v>1738</v>
      </c>
      <c r="G71" s="20">
        <f t="shared" si="12"/>
        <v>0.008598000000347383</v>
      </c>
      <c r="I71" s="20">
        <f>+G71</f>
        <v>0.008598000000347383</v>
      </c>
      <c r="O71" s="20">
        <f t="shared" si="16"/>
        <v>0.07903320356217629</v>
      </c>
      <c r="P71" s="20">
        <f t="shared" si="14"/>
        <v>0.0070785527067601505</v>
      </c>
      <c r="Q71" s="22">
        <f t="shared" si="13"/>
        <v>34046.826</v>
      </c>
      <c r="R71" s="20">
        <f t="shared" si="15"/>
        <v>2.3087200779895665E-06</v>
      </c>
    </row>
    <row r="72" spans="1:18" s="20" customFormat="1" ht="12.75" customHeight="1">
      <c r="A72" s="20" t="s">
        <v>58</v>
      </c>
      <c r="B72" s="23"/>
      <c r="C72" s="21">
        <v>49807.321</v>
      </c>
      <c r="D72" s="21">
        <v>0.003</v>
      </c>
      <c r="E72" s="20">
        <f t="shared" si="10"/>
        <v>2118.9974578042234</v>
      </c>
      <c r="F72" s="20">
        <f t="shared" si="11"/>
        <v>2119</v>
      </c>
      <c r="G72" s="20">
        <f t="shared" si="12"/>
        <v>-0.004951000002620276</v>
      </c>
      <c r="I72" s="20">
        <f>+G72</f>
        <v>-0.004951000002620276</v>
      </c>
      <c r="O72" s="20">
        <f t="shared" si="16"/>
        <v>0.06732076860887531</v>
      </c>
      <c r="P72" s="20">
        <f t="shared" si="14"/>
        <v>0.012080691566503002</v>
      </c>
      <c r="Q72" s="22">
        <f t="shared" si="13"/>
        <v>34788.821</v>
      </c>
      <c r="R72" s="20">
        <f t="shared" si="15"/>
        <v>0.00029007851770574496</v>
      </c>
    </row>
    <row r="73" spans="1:18" s="20" customFormat="1" ht="12.75" customHeight="1">
      <c r="A73" s="20" t="s">
        <v>59</v>
      </c>
      <c r="B73" s="23"/>
      <c r="C73" s="21">
        <v>50722.674</v>
      </c>
      <c r="D73" s="21">
        <v>0.007</v>
      </c>
      <c r="E73" s="20">
        <f t="shared" si="10"/>
        <v>2589.0048363849764</v>
      </c>
      <c r="F73" s="20">
        <f t="shared" si="11"/>
        <v>2589</v>
      </c>
      <c r="G73" s="20">
        <f t="shared" si="12"/>
        <v>0.009418999994522892</v>
      </c>
      <c r="I73" s="20">
        <f>+G73</f>
        <v>0.009418999994522892</v>
      </c>
      <c r="O73" s="20">
        <f t="shared" si="16"/>
        <v>0.052872358036561776</v>
      </c>
      <c r="P73" s="20">
        <f t="shared" si="14"/>
        <v>0.019960587367961347</v>
      </c>
      <c r="Q73" s="22">
        <f t="shared" si="13"/>
        <v>35704.174</v>
      </c>
      <c r="R73" s="20">
        <f t="shared" si="15"/>
        <v>0.00011112506435183707</v>
      </c>
    </row>
    <row r="74" spans="1:18" s="20" customFormat="1" ht="12.75" customHeight="1">
      <c r="A74" s="20" t="s">
        <v>60</v>
      </c>
      <c r="B74" s="23"/>
      <c r="C74" s="21">
        <v>51135.558</v>
      </c>
      <c r="D74" s="21">
        <v>0.007</v>
      </c>
      <c r="E74" s="20">
        <f t="shared" si="10"/>
        <v>2801.0088681606253</v>
      </c>
      <c r="F74" s="20">
        <f t="shared" si="11"/>
        <v>2801</v>
      </c>
      <c r="G74" s="20">
        <f t="shared" si="12"/>
        <v>0.017270999996981118</v>
      </c>
      <c r="I74" s="20">
        <f>+G74</f>
        <v>0.017270999996981118</v>
      </c>
      <c r="O74" s="20">
        <f t="shared" si="16"/>
        <v>0.046355202629475664</v>
      </c>
      <c r="P74" s="20">
        <f t="shared" si="14"/>
        <v>0.024132805425737987</v>
      </c>
      <c r="Q74" s="22">
        <f t="shared" si="13"/>
        <v>36117.058</v>
      </c>
      <c r="R74" s="20">
        <f t="shared" si="15"/>
        <v>4.7084373742117236E-05</v>
      </c>
    </row>
    <row r="75" spans="1:18" s="20" customFormat="1" ht="12.75" customHeight="1">
      <c r="A75" s="20" t="s">
        <v>60</v>
      </c>
      <c r="B75" s="23"/>
      <c r="C75" s="21">
        <v>51135.558</v>
      </c>
      <c r="D75" s="21">
        <v>0.007</v>
      </c>
      <c r="E75" s="20">
        <f t="shared" si="10"/>
        <v>2801.0088681606253</v>
      </c>
      <c r="F75" s="20">
        <f t="shared" si="11"/>
        <v>2801</v>
      </c>
      <c r="G75" s="20">
        <f t="shared" si="12"/>
        <v>0.017270999996981118</v>
      </c>
      <c r="N75" s="20">
        <f>G75</f>
        <v>0.017270999996981118</v>
      </c>
      <c r="O75" s="20">
        <f t="shared" si="16"/>
        <v>0.046355202629475664</v>
      </c>
      <c r="P75" s="20">
        <f t="shared" si="14"/>
        <v>0.024132805425737987</v>
      </c>
      <c r="Q75" s="22">
        <f t="shared" si="13"/>
        <v>36117.058</v>
      </c>
      <c r="R75" s="20">
        <f t="shared" si="15"/>
        <v>4.7084373742117236E-05</v>
      </c>
    </row>
    <row r="76" spans="1:18" s="20" customFormat="1" ht="12.75" customHeight="1">
      <c r="A76" s="20" t="s">
        <v>70</v>
      </c>
      <c r="B76" s="23" t="s">
        <v>68</v>
      </c>
      <c r="C76" s="24">
        <v>51404.3003</v>
      </c>
      <c r="D76" s="24"/>
      <c r="E76" s="20">
        <f t="shared" si="10"/>
        <v>2939.0002921650976</v>
      </c>
      <c r="F76" s="20">
        <f t="shared" si="11"/>
        <v>2939</v>
      </c>
      <c r="G76" s="20">
        <f t="shared" si="12"/>
        <v>0.0005689999961759895</v>
      </c>
      <c r="N76" s="20">
        <f>G76</f>
        <v>0.0005689999961759895</v>
      </c>
      <c r="O76" s="20">
        <f t="shared" si="16"/>
        <v>0.04211290335505169</v>
      </c>
      <c r="P76" s="20">
        <f t="shared" si="14"/>
        <v>0.02705509405486231</v>
      </c>
      <c r="Q76" s="22">
        <f t="shared" si="13"/>
        <v>36385.8003</v>
      </c>
      <c r="R76" s="20">
        <f t="shared" si="15"/>
        <v>0.0007015131784855788</v>
      </c>
    </row>
    <row r="77" spans="1:18" s="20" customFormat="1" ht="12.75" customHeight="1">
      <c r="A77" s="57" t="s">
        <v>301</v>
      </c>
      <c r="B77" s="59" t="s">
        <v>68</v>
      </c>
      <c r="C77" s="58">
        <v>51895.0846</v>
      </c>
      <c r="D77" s="21"/>
      <c r="E77" s="20">
        <f t="shared" si="10"/>
        <v>3191.0038823555383</v>
      </c>
      <c r="F77" s="20">
        <f t="shared" si="11"/>
        <v>3191</v>
      </c>
      <c r="G77" s="20">
        <f t="shared" si="12"/>
        <v>0.00756099999853177</v>
      </c>
      <c r="N77" s="20">
        <f>+G77</f>
        <v>0.00756099999853177</v>
      </c>
      <c r="O77" s="20">
        <f t="shared" si="16"/>
        <v>0.034366095984364436</v>
      </c>
      <c r="P77" s="20">
        <f t="shared" si="14"/>
        <v>0.03281144838466098</v>
      </c>
      <c r="Q77" s="22">
        <f t="shared" si="13"/>
        <v>36876.5846</v>
      </c>
      <c r="R77" s="20">
        <f t="shared" si="15"/>
        <v>0.0006375851437005751</v>
      </c>
    </row>
    <row r="78" spans="1:18" s="20" customFormat="1" ht="12.75" customHeight="1">
      <c r="A78" s="20" t="s">
        <v>71</v>
      </c>
      <c r="B78" s="23"/>
      <c r="C78" s="24">
        <v>51959.358</v>
      </c>
      <c r="D78" s="24"/>
      <c r="E78" s="20">
        <f t="shared" si="10"/>
        <v>3224.0064204435453</v>
      </c>
      <c r="F78" s="20">
        <f t="shared" si="11"/>
        <v>3224</v>
      </c>
      <c r="G78" s="20">
        <f t="shared" si="12"/>
        <v>0.01250399999844376</v>
      </c>
      <c r="N78" s="20">
        <f>G78</f>
        <v>0.01250399999844376</v>
      </c>
      <c r="O78" s="20">
        <f t="shared" si="16"/>
        <v>0.033351633114393486</v>
      </c>
      <c r="P78" s="20">
        <f t="shared" si="14"/>
        <v>0.033605449110459366</v>
      </c>
      <c r="Q78" s="22">
        <f t="shared" si="13"/>
        <v>36940.858</v>
      </c>
      <c r="R78" s="20">
        <f t="shared" si="15"/>
        <v>0.00044527115462698424</v>
      </c>
    </row>
    <row r="79" spans="1:18" s="20" customFormat="1" ht="12.75" customHeight="1">
      <c r="A79" s="20" t="s">
        <v>72</v>
      </c>
      <c r="B79" s="23"/>
      <c r="C79" s="24">
        <v>52208.631</v>
      </c>
      <c r="D79" s="24"/>
      <c r="E79" s="20">
        <f t="shared" si="10"/>
        <v>3352.0009201403413</v>
      </c>
      <c r="F79" s="20">
        <f t="shared" si="11"/>
        <v>3352</v>
      </c>
      <c r="G79" s="20">
        <f t="shared" si="12"/>
        <v>0.001791999995475635</v>
      </c>
      <c r="N79" s="20">
        <f>G79</f>
        <v>0.001791999995475635</v>
      </c>
      <c r="O79" s="20">
        <f t="shared" si="16"/>
        <v>0.029416746830869797</v>
      </c>
      <c r="P79" s="20">
        <f t="shared" si="14"/>
        <v>0.03677327812513541</v>
      </c>
      <c r="Q79" s="22">
        <f t="shared" si="13"/>
        <v>37190.131</v>
      </c>
      <c r="R79" s="20">
        <f t="shared" si="15"/>
        <v>0.001223689819584613</v>
      </c>
    </row>
    <row r="80" spans="1:18" s="20" customFormat="1" ht="12.75" customHeight="1">
      <c r="A80" s="15" t="s">
        <v>74</v>
      </c>
      <c r="B80" s="37" t="s">
        <v>68</v>
      </c>
      <c r="C80" s="15">
        <v>52878.585</v>
      </c>
      <c r="D80" s="38">
        <v>0.008</v>
      </c>
      <c r="E80" s="20">
        <f t="shared" si="10"/>
        <v>3696.00298634834</v>
      </c>
      <c r="F80" s="20">
        <f t="shared" si="11"/>
        <v>3696</v>
      </c>
      <c r="G80" s="20">
        <f t="shared" si="12"/>
        <v>0.005815999997139443</v>
      </c>
      <c r="K80" s="20">
        <f>+G80</f>
        <v>0.005815999997139443</v>
      </c>
      <c r="O80" s="20">
        <f t="shared" si="16"/>
        <v>0.0188417399438999</v>
      </c>
      <c r="P80" s="20">
        <f t="shared" si="14"/>
        <v>0.04598070089502183</v>
      </c>
      <c r="Q80" s="22">
        <f t="shared" si="13"/>
        <v>37860.085</v>
      </c>
      <c r="R80" s="20">
        <f t="shared" si="15"/>
        <v>0.001613203198216354</v>
      </c>
    </row>
    <row r="81" spans="1:18" s="20" customFormat="1" ht="12.75" customHeight="1">
      <c r="A81" s="39" t="s">
        <v>77</v>
      </c>
      <c r="B81" s="37" t="s">
        <v>68</v>
      </c>
      <c r="C81" s="40">
        <v>53308.9866</v>
      </c>
      <c r="D81" s="40">
        <v>0.0002</v>
      </c>
      <c r="E81" s="20">
        <f t="shared" si="10"/>
        <v>3917.0018007434005</v>
      </c>
      <c r="F81" s="20">
        <f t="shared" si="11"/>
        <v>3917</v>
      </c>
      <c r="G81" s="20">
        <f t="shared" si="12"/>
        <v>0.003506999993987847</v>
      </c>
      <c r="N81" s="20">
        <f>G81</f>
        <v>0.003506999993987847</v>
      </c>
      <c r="O81" s="20">
        <f t="shared" si="16"/>
        <v>0.012047912845003533</v>
      </c>
      <c r="P81" s="20">
        <f t="shared" si="14"/>
        <v>0.05242954732092418</v>
      </c>
      <c r="Q81" s="22">
        <f t="shared" si="13"/>
        <v>38290.4866</v>
      </c>
      <c r="R81" s="20">
        <f t="shared" si="15"/>
        <v>0.0023934156369563257</v>
      </c>
    </row>
    <row r="82" spans="1:18" s="20" customFormat="1" ht="12.75" customHeight="1">
      <c r="A82" s="15" t="s">
        <v>85</v>
      </c>
      <c r="B82" s="37" t="s">
        <v>68</v>
      </c>
      <c r="C82" s="15">
        <v>53326.511</v>
      </c>
      <c r="D82" s="15">
        <v>0.004</v>
      </c>
      <c r="E82" s="20">
        <f t="shared" si="10"/>
        <v>3926.0000749667893</v>
      </c>
      <c r="F82" s="20">
        <f t="shared" si="11"/>
        <v>3926</v>
      </c>
      <c r="G82" s="20">
        <f t="shared" si="12"/>
        <v>0.00014599999849451706</v>
      </c>
      <c r="N82" s="20">
        <f>+G82</f>
        <v>0.00014599999849451706</v>
      </c>
      <c r="O82" s="20">
        <f t="shared" si="16"/>
        <v>0.011771241153193265</v>
      </c>
      <c r="P82" s="20">
        <f t="shared" si="14"/>
        <v>0.052701016204771335</v>
      </c>
      <c r="Q82" s="22">
        <f t="shared" si="13"/>
        <v>38308.011</v>
      </c>
      <c r="R82" s="20">
        <f t="shared" si="15"/>
        <v>0.002762029728442019</v>
      </c>
    </row>
    <row r="83" spans="1:18" s="20" customFormat="1" ht="12.75" customHeight="1">
      <c r="A83" s="57" t="s">
        <v>323</v>
      </c>
      <c r="B83" s="59" t="s">
        <v>68</v>
      </c>
      <c r="C83" s="58">
        <v>53708.23</v>
      </c>
      <c r="D83" s="21"/>
      <c r="E83" s="20">
        <f t="shared" si="10"/>
        <v>4122.0017776372015</v>
      </c>
      <c r="F83" s="20">
        <f t="shared" si="11"/>
        <v>4122</v>
      </c>
      <c r="G83" s="20">
        <f t="shared" si="12"/>
        <v>0.003462000000581611</v>
      </c>
      <c r="N83" s="20">
        <f>+G83</f>
        <v>0.003462000000581611</v>
      </c>
      <c r="O83" s="20">
        <f t="shared" si="16"/>
        <v>0.005745946531547613</v>
      </c>
      <c r="P83" s="20">
        <f t="shared" si="14"/>
        <v>0.05878471511530091</v>
      </c>
      <c r="Q83" s="22">
        <f t="shared" si="13"/>
        <v>38689.73</v>
      </c>
      <c r="R83" s="20">
        <f t="shared" si="15"/>
        <v>0.003060602807664391</v>
      </c>
    </row>
    <row r="84" spans="1:18" s="20" customFormat="1" ht="12.75" customHeight="1">
      <c r="A84" s="39" t="s">
        <v>78</v>
      </c>
      <c r="B84" s="41"/>
      <c r="C84" s="15">
        <v>53780.289</v>
      </c>
      <c r="D84" s="15">
        <v>0.0004</v>
      </c>
      <c r="E84" s="20">
        <f t="shared" si="10"/>
        <v>4159.0019968893885</v>
      </c>
      <c r="F84" s="20">
        <f t="shared" si="11"/>
        <v>4159</v>
      </c>
      <c r="G84" s="20">
        <f t="shared" si="12"/>
        <v>0.003888999992341269</v>
      </c>
      <c r="K84" s="20">
        <f>+G84</f>
        <v>0.003888999992341269</v>
      </c>
      <c r="O84" s="20">
        <f t="shared" si="16"/>
        <v>0.004608518465216566</v>
      </c>
      <c r="P84" s="20">
        <f t="shared" si="14"/>
        <v>0.05997001046499862</v>
      </c>
      <c r="Q84" s="22">
        <f t="shared" si="13"/>
        <v>38761.789</v>
      </c>
      <c r="R84" s="20">
        <f t="shared" si="15"/>
        <v>0.0031450797356343033</v>
      </c>
    </row>
    <row r="85" spans="1:18" s="20" customFormat="1" ht="12.75" customHeight="1">
      <c r="A85" s="57" t="s">
        <v>337</v>
      </c>
      <c r="B85" s="59" t="s">
        <v>68</v>
      </c>
      <c r="C85" s="58">
        <v>54496.9756</v>
      </c>
      <c r="D85" s="21"/>
      <c r="E85" s="20">
        <f aca="true" t="shared" si="17" ref="E85:E91">+(C85-C$7)/C$8</f>
        <v>4526.999906034773</v>
      </c>
      <c r="F85" s="20">
        <f>ROUND(2*E85,0)/2</f>
        <v>4527</v>
      </c>
      <c r="G85" s="20">
        <f>+C85-(C$7+F85*C$8)</f>
        <v>-0.0001830000037443824</v>
      </c>
      <c r="N85" s="20">
        <f>+G85</f>
        <v>-0.0001830000037443824</v>
      </c>
      <c r="O85" s="20">
        <f t="shared" si="16"/>
        <v>-0.0067042795999140425</v>
      </c>
      <c r="P85" s="20">
        <f t="shared" si="14"/>
        <v>0.07239581881090716</v>
      </c>
      <c r="Q85" s="22">
        <f aca="true" t="shared" si="18" ref="Q85:Q91">+C85-15018.5</f>
        <v>39478.4756</v>
      </c>
      <c r="R85" s="20">
        <f t="shared" si="15"/>
        <v>0.005267684940530017</v>
      </c>
    </row>
    <row r="86" spans="1:18" s="20" customFormat="1" ht="12.75" customHeight="1">
      <c r="A86" s="31" t="s">
        <v>81</v>
      </c>
      <c r="B86" s="30" t="s">
        <v>82</v>
      </c>
      <c r="C86" s="32">
        <v>54511.5714</v>
      </c>
      <c r="D86" s="32">
        <v>0.0003</v>
      </c>
      <c r="E86" s="39">
        <f t="shared" si="17"/>
        <v>4534.494428581037</v>
      </c>
      <c r="F86" s="20">
        <f>ROUND(2*E86,0)/2</f>
        <v>4534.5</v>
      </c>
      <c r="G86" s="20">
        <f>+C86-(C$7+F86*C$8)</f>
        <v>-0.010850500002561603</v>
      </c>
      <c r="K86" s="20">
        <f aca="true" t="shared" si="19" ref="K86:K91">+G86</f>
        <v>-0.010850500002561603</v>
      </c>
      <c r="O86" s="20">
        <f t="shared" si="16"/>
        <v>-0.00693483934308925</v>
      </c>
      <c r="P86" s="20">
        <f aca="true" t="shared" si="20" ref="P86:P91">+D$11+D$12*F86+D$13*F86^2</f>
        <v>0.07266109747777334</v>
      </c>
      <c r="Q86" s="22">
        <f t="shared" si="18"/>
        <v>39493.0714</v>
      </c>
      <c r="R86" s="20">
        <f aca="true" t="shared" si="21" ref="R86:R91">+(P86-G86)^2</f>
        <v>0.006974186913717486</v>
      </c>
    </row>
    <row r="87" spans="1:18" s="20" customFormat="1" ht="12.75" customHeight="1">
      <c r="A87" s="32" t="s">
        <v>84</v>
      </c>
      <c r="B87" s="30" t="s">
        <v>82</v>
      </c>
      <c r="C87" s="32">
        <v>54842.6844</v>
      </c>
      <c r="D87" s="32">
        <v>0.0015</v>
      </c>
      <c r="E87" s="39">
        <f t="shared" si="17"/>
        <v>4704.511409072726</v>
      </c>
      <c r="F87" s="20">
        <f>ROUND(2*E87,0)/2</f>
        <v>4704.5</v>
      </c>
      <c r="G87" s="20">
        <f>+C87-(C$7+F87*C$8)</f>
        <v>0.022219499995117076</v>
      </c>
      <c r="K87" s="20">
        <f t="shared" si="19"/>
        <v>0.022219499995117076</v>
      </c>
      <c r="O87" s="20">
        <f t="shared" si="16"/>
        <v>-0.012160860188394157</v>
      </c>
      <c r="P87" s="20">
        <f t="shared" si="20"/>
        <v>0.07880303394745174</v>
      </c>
      <c r="Q87" s="22">
        <f t="shared" si="18"/>
        <v>39824.1844</v>
      </c>
      <c r="R87" s="20">
        <f t="shared" si="21"/>
        <v>0.003201696314535009</v>
      </c>
    </row>
    <row r="88" spans="1:18" s="20" customFormat="1" ht="12.75" customHeight="1">
      <c r="A88" s="15" t="s">
        <v>86</v>
      </c>
      <c r="B88" s="37" t="s">
        <v>68</v>
      </c>
      <c r="C88" s="15">
        <v>54857.2647</v>
      </c>
      <c r="D88" s="15">
        <v>0.0002</v>
      </c>
      <c r="E88" s="39">
        <f t="shared" si="17"/>
        <v>4711.997972815808</v>
      </c>
      <c r="F88" s="20">
        <f>ROUND(2*E88,0)/2</f>
        <v>4712</v>
      </c>
      <c r="G88" s="20">
        <f>+C88-(C$7+F88*C$8)</f>
        <v>-0.003948000005038921</v>
      </c>
      <c r="K88" s="20">
        <f t="shared" si="19"/>
        <v>-0.003948000005038921</v>
      </c>
      <c r="O88" s="20">
        <f t="shared" si="16"/>
        <v>-0.012391419931569364</v>
      </c>
      <c r="P88" s="20">
        <f t="shared" si="20"/>
        <v>0.07907969085143952</v>
      </c>
      <c r="Q88" s="22">
        <f t="shared" si="18"/>
        <v>39838.7647</v>
      </c>
      <c r="R88" s="20">
        <f t="shared" si="21"/>
        <v>0.006893597448958955</v>
      </c>
    </row>
    <row r="89" spans="1:18" s="20" customFormat="1" ht="12.75" customHeight="1">
      <c r="A89" s="15" t="s">
        <v>87</v>
      </c>
      <c r="B89" s="37" t="s">
        <v>68</v>
      </c>
      <c r="C89" s="15">
        <v>55583.6766</v>
      </c>
      <c r="D89" s="15">
        <v>0.0002</v>
      </c>
      <c r="E89" s="39">
        <f t="shared" si="17"/>
        <v>5084.9895431595605</v>
      </c>
      <c r="F89" s="20">
        <f>ROUND(2*E89,0)/2</f>
        <v>5085</v>
      </c>
      <c r="G89" s="20">
        <f>+C89-(C$7+F89*C$8)</f>
        <v>-0.020365000003948808</v>
      </c>
      <c r="K89" s="20">
        <f t="shared" si="19"/>
        <v>-0.020365000003948808</v>
      </c>
      <c r="O89" s="20">
        <f t="shared" si="16"/>
        <v>-0.0238579244921501</v>
      </c>
      <c r="P89" s="20">
        <f t="shared" si="20"/>
        <v>0.09344528608613926</v>
      </c>
      <c r="Q89" s="22">
        <f t="shared" si="18"/>
        <v>40565.1766</v>
      </c>
      <c r="R89" s="20">
        <f t="shared" si="21"/>
        <v>0.012952781219907695</v>
      </c>
    </row>
    <row r="90" spans="1:18" s="20" customFormat="1" ht="12.75" customHeight="1">
      <c r="A90" s="33" t="s">
        <v>89</v>
      </c>
      <c r="B90" s="34" t="s">
        <v>68</v>
      </c>
      <c r="C90" s="33">
        <v>56220.4931</v>
      </c>
      <c r="D90" s="33">
        <v>0.0005</v>
      </c>
      <c r="E90" s="39">
        <f t="shared" si="17"/>
        <v>5411.9764583736605</v>
      </c>
      <c r="F90" s="20">
        <f>ROUND(2*E90,0)/2</f>
        <v>5412</v>
      </c>
      <c r="G90" s="20">
        <f>+C90-(C$7+F90*C$8)</f>
        <v>-0.045848000001569744</v>
      </c>
      <c r="K90" s="20">
        <f t="shared" si="19"/>
        <v>-0.045848000001569744</v>
      </c>
      <c r="O90" s="20">
        <f t="shared" si="16"/>
        <v>-0.033910329294589536</v>
      </c>
      <c r="P90" s="20">
        <f t="shared" si="20"/>
        <v>0.10701746083283163</v>
      </c>
      <c r="Q90" s="22">
        <f t="shared" si="18"/>
        <v>41201.9931</v>
      </c>
      <c r="R90" s="20">
        <f t="shared" si="21"/>
        <v>0.023367849116113906</v>
      </c>
    </row>
    <row r="91" spans="1:18" s="20" customFormat="1" ht="12.75" customHeight="1">
      <c r="A91" s="31" t="s">
        <v>88</v>
      </c>
      <c r="B91" s="30" t="s">
        <v>68</v>
      </c>
      <c r="C91" s="32">
        <v>56245.8087</v>
      </c>
      <c r="D91" s="32">
        <v>0.00016</v>
      </c>
      <c r="E91" s="39">
        <f t="shared" si="17"/>
        <v>5424.9752891998005</v>
      </c>
      <c r="F91" s="20">
        <f>ROUND(2*E91,0)/2</f>
        <v>5425</v>
      </c>
      <c r="G91" s="20">
        <f>+C91-(C$7+F91*C$8)</f>
        <v>-0.04812500000116415</v>
      </c>
      <c r="K91" s="20">
        <f t="shared" si="19"/>
        <v>-0.04812500000116415</v>
      </c>
      <c r="O91" s="20">
        <f t="shared" si="16"/>
        <v>-0.034309966182759916</v>
      </c>
      <c r="P91" s="20">
        <f t="shared" si="20"/>
        <v>0.10757591635497636</v>
      </c>
      <c r="Q91" s="22">
        <f t="shared" si="18"/>
        <v>41227.3087</v>
      </c>
      <c r="R91" s="20">
        <f t="shared" si="21"/>
        <v>0.02424277535414187</v>
      </c>
    </row>
    <row r="92" spans="3:4" s="20" customFormat="1" ht="12.75" customHeight="1">
      <c r="C92" s="21"/>
      <c r="D92" s="21"/>
    </row>
    <row r="93" spans="3:4" s="20" customFormat="1" ht="12.75" customHeight="1">
      <c r="C93" s="21"/>
      <c r="D93" s="21"/>
    </row>
    <row r="94" spans="3:4" s="20" customFormat="1" ht="12.75" customHeight="1">
      <c r="C94" s="21"/>
      <c r="D94" s="21"/>
    </row>
    <row r="95" spans="3:4" s="20" customFormat="1" ht="12.75" customHeight="1">
      <c r="C95" s="21"/>
      <c r="D95" s="21"/>
    </row>
    <row r="96" spans="3:4" s="20" customFormat="1" ht="12.75" customHeight="1">
      <c r="C96" s="21"/>
      <c r="D96" s="21"/>
    </row>
    <row r="97" spans="3:4" s="20" customFormat="1" ht="12.75" customHeight="1">
      <c r="C97" s="21"/>
      <c r="D97" s="21"/>
    </row>
    <row r="98" spans="3:4" s="20" customFormat="1" ht="12.75" customHeight="1">
      <c r="C98" s="21"/>
      <c r="D98" s="21"/>
    </row>
    <row r="99" spans="3:4" s="20" customFormat="1" ht="12.75" customHeight="1">
      <c r="C99" s="21"/>
      <c r="D99" s="21"/>
    </row>
    <row r="100" spans="3:4" s="20" customFormat="1" ht="12.75" customHeight="1">
      <c r="C100" s="21"/>
      <c r="D100" s="21"/>
    </row>
    <row r="101" spans="3:4" s="20" customFormat="1" ht="12.75" customHeight="1">
      <c r="C101" s="21"/>
      <c r="D101" s="21"/>
    </row>
    <row r="102" spans="3:4" s="20" customFormat="1" ht="12.75" customHeight="1">
      <c r="C102" s="21"/>
      <c r="D102" s="21"/>
    </row>
    <row r="103" spans="3:4" s="20" customFormat="1" ht="12.75" customHeight="1">
      <c r="C103" s="21"/>
      <c r="D103" s="21"/>
    </row>
    <row r="104" spans="3:4" s="20" customFormat="1" ht="12.75" customHeight="1">
      <c r="C104" s="21"/>
      <c r="D104" s="21"/>
    </row>
    <row r="105" spans="3:4" s="20" customFormat="1" ht="12.75" customHeight="1">
      <c r="C105" s="21"/>
      <c r="D105" s="21"/>
    </row>
    <row r="106" spans="3:4" s="20" customFormat="1" ht="12.75" customHeight="1">
      <c r="C106" s="21"/>
      <c r="D106" s="21"/>
    </row>
    <row r="107" spans="3:4" s="20" customFormat="1" ht="12.75" customHeight="1">
      <c r="C107" s="21"/>
      <c r="D107" s="21"/>
    </row>
    <row r="108" spans="3:4" s="20" customFormat="1" ht="12.75" customHeight="1">
      <c r="C108" s="21"/>
      <c r="D108" s="21"/>
    </row>
    <row r="109" spans="3:4" s="20" customFormat="1" ht="12.75" customHeight="1">
      <c r="C109" s="21"/>
      <c r="D109" s="21"/>
    </row>
    <row r="110" spans="3:4" s="20" customFormat="1" ht="12.75" customHeight="1">
      <c r="C110" s="21"/>
      <c r="D110" s="21"/>
    </row>
    <row r="111" spans="3:4" s="20" customFormat="1" ht="12.75" customHeight="1">
      <c r="C111" s="21"/>
      <c r="D111" s="21"/>
    </row>
    <row r="112" spans="3:4" s="20" customFormat="1" ht="12.75" customHeight="1">
      <c r="C112" s="21"/>
      <c r="D112" s="21"/>
    </row>
    <row r="113" spans="3:4" s="20" customFormat="1" ht="12.75" customHeight="1">
      <c r="C113" s="21"/>
      <c r="D113" s="21"/>
    </row>
    <row r="114" spans="3:4" s="20" customFormat="1" ht="12.75" customHeight="1">
      <c r="C114" s="21"/>
      <c r="D114" s="21"/>
    </row>
    <row r="115" spans="3:4" s="20" customFormat="1" ht="12.75" customHeight="1">
      <c r="C115" s="21"/>
      <c r="D115" s="21"/>
    </row>
    <row r="116" spans="3:4" s="20" customFormat="1" ht="12.75" customHeight="1">
      <c r="C116" s="21"/>
      <c r="D116" s="21"/>
    </row>
    <row r="117" spans="3:4" s="20" customFormat="1" ht="12.75" customHeight="1">
      <c r="C117" s="21"/>
      <c r="D117" s="21"/>
    </row>
    <row r="118" spans="3:4" s="20" customFormat="1" ht="12.75" customHeight="1">
      <c r="C118" s="21"/>
      <c r="D118" s="21"/>
    </row>
    <row r="119" spans="3:4" s="20" customFormat="1" ht="12.75" customHeight="1">
      <c r="C119" s="21"/>
      <c r="D119" s="21"/>
    </row>
    <row r="120" spans="3:4" s="20" customFormat="1" ht="12.75" customHeight="1">
      <c r="C120" s="21"/>
      <c r="D120" s="21"/>
    </row>
    <row r="121" spans="3:4" s="20" customFormat="1" ht="12.75" customHeight="1">
      <c r="C121" s="21"/>
      <c r="D121" s="21"/>
    </row>
    <row r="122" spans="3:4" s="20" customFormat="1" ht="12.75" customHeight="1">
      <c r="C122" s="21"/>
      <c r="D122" s="21"/>
    </row>
    <row r="123" spans="3:4" s="20" customFormat="1" ht="12.75" customHeight="1">
      <c r="C123" s="21"/>
      <c r="D123" s="21"/>
    </row>
    <row r="124" spans="3:4" s="20" customFormat="1" ht="12.75" customHeight="1">
      <c r="C124" s="21"/>
      <c r="D124" s="21"/>
    </row>
    <row r="125" spans="3:4" s="20" customFormat="1" ht="12.75">
      <c r="C125" s="21"/>
      <c r="D125" s="21"/>
    </row>
    <row r="126" spans="3:4" s="20" customFormat="1" ht="12.75">
      <c r="C126" s="21"/>
      <c r="D126" s="21"/>
    </row>
    <row r="127" spans="3:4" s="20" customFormat="1" ht="12.75">
      <c r="C127" s="21"/>
      <c r="D127" s="21"/>
    </row>
    <row r="128" spans="3:4" s="20" customFormat="1" ht="12.75">
      <c r="C128" s="21"/>
      <c r="D128" s="21"/>
    </row>
    <row r="129" spans="3:4" s="20" customFormat="1" ht="12.75">
      <c r="C129" s="21"/>
      <c r="D129" s="21"/>
    </row>
    <row r="130" spans="3:4" s="20" customFormat="1" ht="12.75">
      <c r="C130" s="21"/>
      <c r="D130" s="21"/>
    </row>
    <row r="131" spans="3:4" s="20" customFormat="1" ht="12.75">
      <c r="C131" s="21"/>
      <c r="D131" s="21"/>
    </row>
    <row r="132" spans="3:4" s="20" customFormat="1" ht="12.75">
      <c r="C132" s="21"/>
      <c r="D132" s="21"/>
    </row>
    <row r="133" spans="3:4" s="20" customFormat="1" ht="12.75">
      <c r="C133" s="21"/>
      <c r="D133" s="21"/>
    </row>
    <row r="134" spans="3:4" s="20" customFormat="1" ht="12.75">
      <c r="C134" s="21"/>
      <c r="D134" s="21"/>
    </row>
    <row r="135" spans="3:4" s="20" customFormat="1" ht="12.75">
      <c r="C135" s="21"/>
      <c r="D135" s="21"/>
    </row>
    <row r="136" spans="3:4" s="20" customFormat="1" ht="12.75">
      <c r="C136" s="21"/>
      <c r="D136" s="21"/>
    </row>
    <row r="137" spans="3:4" s="20" customFormat="1" ht="12.75">
      <c r="C137" s="21"/>
      <c r="D137" s="21"/>
    </row>
    <row r="138" spans="3:4" s="20" customFormat="1" ht="12.75">
      <c r="C138" s="21"/>
      <c r="D138" s="21"/>
    </row>
    <row r="139" spans="3:4" s="20" customFormat="1" ht="12.75">
      <c r="C139" s="21"/>
      <c r="D139" s="21"/>
    </row>
    <row r="140" spans="3:4" s="20" customFormat="1" ht="12.75">
      <c r="C140" s="21"/>
      <c r="D140" s="21"/>
    </row>
    <row r="141" spans="3:4" s="20" customFormat="1" ht="12.75">
      <c r="C141" s="21"/>
      <c r="D141" s="21"/>
    </row>
    <row r="142" spans="3:4" s="20" customFormat="1" ht="12.75">
      <c r="C142" s="21"/>
      <c r="D142" s="21"/>
    </row>
    <row r="143" spans="3:4" s="20" customFormat="1" ht="12.75">
      <c r="C143" s="21"/>
      <c r="D143" s="21"/>
    </row>
    <row r="144" spans="3:4" s="20" customFormat="1" ht="12.75">
      <c r="C144" s="21"/>
      <c r="D144" s="21"/>
    </row>
    <row r="145" spans="3:4" s="20" customFormat="1" ht="12.75">
      <c r="C145" s="21"/>
      <c r="D145" s="21"/>
    </row>
    <row r="146" spans="3:4" s="20" customFormat="1" ht="12.75">
      <c r="C146" s="21"/>
      <c r="D146" s="21"/>
    </row>
    <row r="147" spans="3:4" s="20" customFormat="1" ht="12.75">
      <c r="C147" s="21"/>
      <c r="D147" s="21"/>
    </row>
    <row r="148" spans="3:4" s="20" customFormat="1" ht="12.75">
      <c r="C148" s="21"/>
      <c r="D148" s="21"/>
    </row>
    <row r="149" spans="3:4" s="20" customFormat="1" ht="12.75">
      <c r="C149" s="21"/>
      <c r="D149" s="21"/>
    </row>
    <row r="150" spans="3:4" s="20" customFormat="1" ht="12.75">
      <c r="C150" s="21"/>
      <c r="D150" s="21"/>
    </row>
    <row r="151" spans="3:4" s="20" customFormat="1" ht="12.75">
      <c r="C151" s="21"/>
      <c r="D151" s="21"/>
    </row>
    <row r="152" spans="3:4" s="20" customFormat="1" ht="12.75">
      <c r="C152" s="21"/>
      <c r="D152" s="21"/>
    </row>
    <row r="153" spans="3:4" s="20" customFormat="1" ht="12.75">
      <c r="C153" s="21"/>
      <c r="D153" s="21"/>
    </row>
    <row r="154" spans="3:4" s="20" customFormat="1" ht="12.75">
      <c r="C154" s="21"/>
      <c r="D154" s="21"/>
    </row>
    <row r="155" spans="3:4" s="20" customFormat="1" ht="12.75">
      <c r="C155" s="21"/>
      <c r="D155" s="21"/>
    </row>
    <row r="156" spans="3:4" s="20" customFormat="1" ht="12.75">
      <c r="C156" s="21"/>
      <c r="D156" s="21"/>
    </row>
    <row r="157" spans="3:4" s="20" customFormat="1" ht="12.75">
      <c r="C157" s="21"/>
      <c r="D157" s="21"/>
    </row>
    <row r="158" spans="3:4" s="20" customFormat="1" ht="12.75">
      <c r="C158" s="21"/>
      <c r="D158" s="21"/>
    </row>
    <row r="159" spans="3:4" s="20" customFormat="1" ht="12.75">
      <c r="C159" s="21"/>
      <c r="D159" s="21"/>
    </row>
    <row r="160" spans="3:4" s="20" customFormat="1" ht="12.75">
      <c r="C160" s="21"/>
      <c r="D160" s="21"/>
    </row>
    <row r="161" spans="3:4" s="20" customFormat="1" ht="12.75">
      <c r="C161" s="21"/>
      <c r="D161" s="21"/>
    </row>
    <row r="162" spans="3:4" s="20" customFormat="1" ht="12.75">
      <c r="C162" s="21"/>
      <c r="D162" s="21"/>
    </row>
    <row r="163" spans="3:4" s="20" customFormat="1" ht="12.75">
      <c r="C163" s="21"/>
      <c r="D163" s="21"/>
    </row>
    <row r="164" spans="3:4" s="20" customFormat="1" ht="12.75">
      <c r="C164" s="21"/>
      <c r="D164" s="21"/>
    </row>
    <row r="165" spans="3:4" s="20" customFormat="1" ht="12.75">
      <c r="C165" s="21"/>
      <c r="D165" s="21"/>
    </row>
    <row r="166" spans="3:4" s="20" customFormat="1" ht="12.75">
      <c r="C166" s="21"/>
      <c r="D166" s="21"/>
    </row>
    <row r="167" spans="3:4" s="20" customFormat="1" ht="12.75">
      <c r="C167" s="21"/>
      <c r="D167" s="21"/>
    </row>
    <row r="168" spans="3:4" s="20" customFormat="1" ht="12.75">
      <c r="C168" s="21"/>
      <c r="D168" s="21"/>
    </row>
    <row r="169" spans="3:4" s="20" customFormat="1" ht="12.75">
      <c r="C169" s="21"/>
      <c r="D169" s="21"/>
    </row>
    <row r="170" spans="3:4" s="20" customFormat="1" ht="12.75">
      <c r="C170" s="21"/>
      <c r="D170" s="21"/>
    </row>
    <row r="171" spans="3:4" s="20" customFormat="1" ht="12.75">
      <c r="C171" s="21"/>
      <c r="D171" s="21"/>
    </row>
    <row r="172" spans="3:4" s="20" customFormat="1" ht="12.75">
      <c r="C172" s="21"/>
      <c r="D172" s="21"/>
    </row>
    <row r="173" spans="3:4" s="20" customFormat="1" ht="12.75">
      <c r="C173" s="21"/>
      <c r="D173" s="21"/>
    </row>
    <row r="174" spans="3:4" s="20" customFormat="1" ht="12.75">
      <c r="C174" s="21"/>
      <c r="D174" s="21"/>
    </row>
    <row r="175" spans="3:4" s="20" customFormat="1" ht="12.75">
      <c r="C175" s="21"/>
      <c r="D175" s="21"/>
    </row>
    <row r="176" spans="3:4" s="20" customFormat="1" ht="12.75">
      <c r="C176" s="21"/>
      <c r="D176" s="21"/>
    </row>
    <row r="177" spans="3:4" s="20" customFormat="1" ht="12.75">
      <c r="C177" s="21"/>
      <c r="D177" s="21"/>
    </row>
    <row r="178" spans="3:4" s="20" customFormat="1" ht="12.75">
      <c r="C178" s="21"/>
      <c r="D178" s="21"/>
    </row>
    <row r="179" spans="3:4" s="20" customFormat="1" ht="12.75">
      <c r="C179" s="21"/>
      <c r="D179" s="21"/>
    </row>
    <row r="180" spans="3:4" s="20" customFormat="1" ht="12.75">
      <c r="C180" s="21"/>
      <c r="D180" s="21"/>
    </row>
    <row r="181" spans="3:4" s="20" customFormat="1" ht="12.75">
      <c r="C181" s="21"/>
      <c r="D181" s="21"/>
    </row>
    <row r="182" spans="3:4" s="20" customFormat="1" ht="12.75">
      <c r="C182" s="21"/>
      <c r="D182" s="21"/>
    </row>
    <row r="183" spans="3:4" s="20" customFormat="1" ht="12.75">
      <c r="C183" s="21"/>
      <c r="D183" s="21"/>
    </row>
    <row r="184" spans="3:4" s="20" customFormat="1" ht="12.75">
      <c r="C184" s="21"/>
      <c r="D184" s="21"/>
    </row>
    <row r="185" spans="3:4" s="20" customFormat="1" ht="12.75">
      <c r="C185" s="21"/>
      <c r="D185" s="21"/>
    </row>
    <row r="186" spans="3:4" s="20" customFormat="1" ht="12.75">
      <c r="C186" s="21"/>
      <c r="D186" s="21"/>
    </row>
    <row r="187" spans="3:4" s="20" customFormat="1" ht="12.75">
      <c r="C187" s="21"/>
      <c r="D187" s="21"/>
    </row>
    <row r="188" spans="3:4" s="20" customFormat="1" ht="12.75">
      <c r="C188" s="21"/>
      <c r="D188" s="21"/>
    </row>
    <row r="189" spans="3:4" s="20" customFormat="1" ht="12.75">
      <c r="C189" s="21"/>
      <c r="D189" s="21"/>
    </row>
    <row r="190" spans="3:4" s="20" customFormat="1" ht="12.75">
      <c r="C190" s="21"/>
      <c r="D190" s="21"/>
    </row>
    <row r="191" spans="3:4" s="20" customFormat="1" ht="12.75">
      <c r="C191" s="21"/>
      <c r="D191" s="21"/>
    </row>
    <row r="192" spans="3:4" s="20" customFormat="1" ht="12.75">
      <c r="C192" s="21"/>
      <c r="D192" s="21"/>
    </row>
    <row r="193" spans="3:4" s="20" customFormat="1" ht="12.75">
      <c r="C193" s="21"/>
      <c r="D193" s="21"/>
    </row>
    <row r="194" spans="3:4" s="20" customFormat="1" ht="12.75">
      <c r="C194" s="21"/>
      <c r="D194" s="21"/>
    </row>
    <row r="195" spans="3:4" s="20" customFormat="1" ht="12.75">
      <c r="C195" s="21"/>
      <c r="D195" s="21"/>
    </row>
    <row r="196" spans="3:4" s="20" customFormat="1" ht="12.75">
      <c r="C196" s="21"/>
      <c r="D196" s="21"/>
    </row>
    <row r="197" spans="3:4" s="20" customFormat="1" ht="12.75">
      <c r="C197" s="21"/>
      <c r="D197" s="21"/>
    </row>
    <row r="198" spans="3:4" s="20" customFormat="1" ht="12.75">
      <c r="C198" s="21"/>
      <c r="D198" s="21"/>
    </row>
    <row r="199" spans="3:4" s="20" customFormat="1" ht="12.75">
      <c r="C199" s="21"/>
      <c r="D199" s="21"/>
    </row>
    <row r="200" spans="3:4" s="20" customFormat="1" ht="12.75">
      <c r="C200" s="21"/>
      <c r="D200" s="21"/>
    </row>
    <row r="201" spans="3:4" s="20" customFormat="1" ht="12.75">
      <c r="C201" s="21"/>
      <c r="D201" s="21"/>
    </row>
    <row r="202" spans="3:4" s="20" customFormat="1" ht="12.75">
      <c r="C202" s="21"/>
      <c r="D202" s="21"/>
    </row>
    <row r="203" spans="3:4" s="20" customFormat="1" ht="12.75">
      <c r="C203" s="21"/>
      <c r="D203" s="21"/>
    </row>
    <row r="204" spans="3:4" s="20" customFormat="1" ht="12.75">
      <c r="C204" s="21"/>
      <c r="D204" s="21"/>
    </row>
    <row r="205" spans="3:4" s="20" customFormat="1" ht="12.75">
      <c r="C205" s="21"/>
      <c r="D205" s="21"/>
    </row>
    <row r="206" spans="3:4" s="20" customFormat="1" ht="12.75">
      <c r="C206" s="21"/>
      <c r="D206" s="21"/>
    </row>
    <row r="207" spans="3:4" ht="12.75">
      <c r="C207" s="19"/>
      <c r="D207" s="19"/>
    </row>
    <row r="208" spans="3:4" ht="12.75">
      <c r="C208" s="19"/>
      <c r="D208" s="19"/>
    </row>
    <row r="209" spans="3:4" ht="12.75">
      <c r="C209" s="19"/>
      <c r="D209" s="19"/>
    </row>
    <row r="210" spans="3:4" ht="12.75">
      <c r="C210" s="19"/>
      <c r="D210" s="19"/>
    </row>
    <row r="211" spans="3:4" ht="12.75">
      <c r="C211" s="19"/>
      <c r="D211" s="19"/>
    </row>
    <row r="212" spans="3:4" ht="12.75">
      <c r="C212" s="19"/>
      <c r="D212" s="19"/>
    </row>
    <row r="213" spans="3:4" ht="12.75">
      <c r="C213" s="19"/>
      <c r="D213" s="19"/>
    </row>
    <row r="214" spans="3:4" ht="12.75">
      <c r="C214" s="19"/>
      <c r="D214" s="19"/>
    </row>
    <row r="215" spans="3:4" ht="12.75">
      <c r="C215" s="19"/>
      <c r="D215" s="19"/>
    </row>
    <row r="216" spans="3:4" ht="12.75">
      <c r="C216" s="19"/>
      <c r="D216" s="19"/>
    </row>
    <row r="217" spans="3:4" ht="12.75">
      <c r="C217" s="19"/>
      <c r="D217" s="19"/>
    </row>
    <row r="218" spans="3:4" ht="12.75">
      <c r="C218" s="19"/>
      <c r="D218" s="19"/>
    </row>
    <row r="219" spans="3:4" ht="12.75">
      <c r="C219" s="19"/>
      <c r="D219" s="19"/>
    </row>
    <row r="220" spans="3:4" ht="12.75">
      <c r="C220" s="19"/>
      <c r="D220" s="19"/>
    </row>
    <row r="221" spans="3:4" ht="12.75">
      <c r="C221" s="19"/>
      <c r="D221" s="19"/>
    </row>
    <row r="222" spans="3:4" ht="12.75">
      <c r="C222" s="19"/>
      <c r="D222" s="19"/>
    </row>
    <row r="223" spans="3:4" ht="12.75">
      <c r="C223" s="19"/>
      <c r="D223" s="19"/>
    </row>
    <row r="224" spans="3:4" ht="12.75">
      <c r="C224" s="19"/>
      <c r="D224" s="19"/>
    </row>
    <row r="225" spans="3:4" ht="12.75">
      <c r="C225" s="19"/>
      <c r="D225" s="19"/>
    </row>
    <row r="226" spans="3:4" ht="12.75">
      <c r="C226" s="19"/>
      <c r="D226" s="19"/>
    </row>
    <row r="227" spans="3:4" ht="12.75">
      <c r="C227" s="19"/>
      <c r="D227" s="19"/>
    </row>
    <row r="228" spans="3:4" ht="12.75">
      <c r="C228" s="19"/>
      <c r="D228" s="19"/>
    </row>
    <row r="229" spans="3:4" ht="12.75">
      <c r="C229" s="19"/>
      <c r="D229" s="19"/>
    </row>
    <row r="230" spans="3:4" ht="12.75">
      <c r="C230" s="19"/>
      <c r="D230" s="19"/>
    </row>
    <row r="231" spans="3:4" ht="12.75">
      <c r="C231" s="19"/>
      <c r="D231" s="19"/>
    </row>
    <row r="232" spans="3:4" ht="12.75">
      <c r="C232" s="19"/>
      <c r="D232" s="19"/>
    </row>
    <row r="233" spans="3:4" ht="12.75">
      <c r="C233" s="19"/>
      <c r="D233" s="19"/>
    </row>
    <row r="234" spans="3:4" ht="12.75">
      <c r="C234" s="19"/>
      <c r="D234" s="19"/>
    </row>
    <row r="235" spans="3:4" ht="12.75">
      <c r="C235" s="19"/>
      <c r="D235" s="19"/>
    </row>
    <row r="236" spans="3:4" ht="12.75">
      <c r="C236" s="19"/>
      <c r="D236" s="19"/>
    </row>
    <row r="237" spans="3:4" ht="12.75">
      <c r="C237" s="19"/>
      <c r="D237" s="19"/>
    </row>
    <row r="238" spans="3:4" ht="12.75">
      <c r="C238" s="19"/>
      <c r="D238" s="19"/>
    </row>
    <row r="239" spans="3:4" ht="12.75">
      <c r="C239" s="19"/>
      <c r="D239" s="19"/>
    </row>
    <row r="240" spans="3:4" ht="12.75">
      <c r="C240" s="19"/>
      <c r="D240" s="19"/>
    </row>
    <row r="241" spans="3:4" ht="12.75">
      <c r="C241" s="19"/>
      <c r="D241" s="19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852"/>
  <sheetViews>
    <sheetView zoomScalePageLayoutView="0" workbookViewId="0" topLeftCell="A43">
      <selection activeCell="A76" sqref="A76:C79"/>
    </sheetView>
  </sheetViews>
  <sheetFormatPr defaultColWidth="9.140625" defaultRowHeight="12.75"/>
  <cols>
    <col min="1" max="1" width="19.7109375" style="44" customWidth="1"/>
    <col min="2" max="2" width="4.421875" style="43" customWidth="1"/>
    <col min="3" max="3" width="12.7109375" style="44" customWidth="1"/>
    <col min="4" max="4" width="5.421875" style="43" customWidth="1"/>
    <col min="5" max="5" width="14.8515625" style="43" customWidth="1"/>
    <col min="6" max="6" width="9.140625" style="43" customWidth="1"/>
    <col min="7" max="7" width="12.00390625" style="43" customWidth="1"/>
    <col min="8" max="8" width="14.140625" style="44" customWidth="1"/>
    <col min="9" max="9" width="22.57421875" style="43" customWidth="1"/>
    <col min="10" max="10" width="25.140625" style="43" customWidth="1"/>
    <col min="11" max="11" width="15.7109375" style="43" customWidth="1"/>
    <col min="12" max="12" width="14.140625" style="43" customWidth="1"/>
    <col min="13" max="13" width="9.57421875" style="43" customWidth="1"/>
    <col min="14" max="14" width="14.140625" style="43" customWidth="1"/>
    <col min="15" max="15" width="23.421875" style="43" customWidth="1"/>
    <col min="16" max="16" width="16.57421875" style="43" customWidth="1"/>
    <col min="17" max="17" width="41.00390625" style="43" customWidth="1"/>
    <col min="18" max="16384" width="9.140625" style="43" customWidth="1"/>
  </cols>
  <sheetData>
    <row r="1" spans="1:10" ht="15.75">
      <c r="A1" s="42" t="s">
        <v>90</v>
      </c>
      <c r="I1" s="45" t="s">
        <v>91</v>
      </c>
      <c r="J1" s="46" t="s">
        <v>92</v>
      </c>
    </row>
    <row r="2" spans="9:10" ht="12.75">
      <c r="I2" s="47" t="s">
        <v>93</v>
      </c>
      <c r="J2" s="48" t="s">
        <v>94</v>
      </c>
    </row>
    <row r="3" spans="1:10" ht="12.75">
      <c r="A3" s="49" t="s">
        <v>95</v>
      </c>
      <c r="I3" s="47" t="s">
        <v>96</v>
      </c>
      <c r="J3" s="48" t="s">
        <v>65</v>
      </c>
    </row>
    <row r="4" spans="9:10" ht="12.75">
      <c r="I4" s="47" t="s">
        <v>97</v>
      </c>
      <c r="J4" s="48" t="s">
        <v>65</v>
      </c>
    </row>
    <row r="5" spans="9:10" ht="13.5" thickBot="1">
      <c r="I5" s="50" t="s">
        <v>98</v>
      </c>
      <c r="J5" s="51" t="s">
        <v>99</v>
      </c>
    </row>
    <row r="10" ht="13.5" thickBot="1"/>
    <row r="11" spans="1:16" ht="12.75" customHeight="1" thickBot="1">
      <c r="A11" s="44" t="str">
        <f aca="true" t="shared" si="0" ref="A11:A42">P11</f>
        <v> AN 252.391 </v>
      </c>
      <c r="B11" s="5" t="str">
        <f aca="true" t="shared" si="1" ref="B11:B42">IF(H11=INT(H11),"I","II")</f>
        <v>I</v>
      </c>
      <c r="C11" s="44">
        <f aca="true" t="shared" si="2" ref="C11:C42">1*G11</f>
        <v>26988.576</v>
      </c>
      <c r="D11" s="43" t="str">
        <f aca="true" t="shared" si="3" ref="D11:D42">VLOOKUP(F11,I$1:J$5,2,FALSE)</f>
        <v>vis</v>
      </c>
      <c r="E11" s="52">
        <f>VLOOKUP(C11,A!C$21:E$973,3,FALSE)</f>
        <v>-9597.770302778546</v>
      </c>
      <c r="F11" s="5" t="s">
        <v>98</v>
      </c>
      <c r="G11" s="43" t="str">
        <f aca="true" t="shared" si="4" ref="G11:G42">MID(I11,3,LEN(I11)-3)</f>
        <v>26988.576</v>
      </c>
      <c r="H11" s="44">
        <f aca="true" t="shared" si="5" ref="H11:H42">1*K11</f>
        <v>-9598</v>
      </c>
      <c r="I11" s="53" t="s">
        <v>101</v>
      </c>
      <c r="J11" s="54" t="s">
        <v>102</v>
      </c>
      <c r="K11" s="53">
        <v>-9598</v>
      </c>
      <c r="L11" s="53" t="s">
        <v>103</v>
      </c>
      <c r="M11" s="54" t="s">
        <v>104</v>
      </c>
      <c r="N11" s="54"/>
      <c r="O11" s="55" t="s">
        <v>105</v>
      </c>
      <c r="P11" s="55" t="s">
        <v>106</v>
      </c>
    </row>
    <row r="12" spans="1:16" ht="12.75" customHeight="1" thickBot="1">
      <c r="A12" s="44" t="str">
        <f t="shared" si="0"/>
        <v> AN 252.391 </v>
      </c>
      <c r="B12" s="5" t="str">
        <f t="shared" si="1"/>
        <v>I</v>
      </c>
      <c r="C12" s="44">
        <f t="shared" si="2"/>
        <v>27360.525</v>
      </c>
      <c r="D12" s="43" t="str">
        <f t="shared" si="3"/>
        <v>vis</v>
      </c>
      <c r="E12" s="52">
        <f>VLOOKUP(C12,A!C$21:E$973,3,FALSE)</f>
        <v>-9406.785213467938</v>
      </c>
      <c r="F12" s="5" t="s">
        <v>98</v>
      </c>
      <c r="G12" s="43" t="str">
        <f t="shared" si="4"/>
        <v>27360.525</v>
      </c>
      <c r="H12" s="44">
        <f t="shared" si="5"/>
        <v>-9407</v>
      </c>
      <c r="I12" s="53" t="s">
        <v>107</v>
      </c>
      <c r="J12" s="54" t="s">
        <v>108</v>
      </c>
      <c r="K12" s="53">
        <v>-9407</v>
      </c>
      <c r="L12" s="53" t="s">
        <v>109</v>
      </c>
      <c r="M12" s="54" t="s">
        <v>104</v>
      </c>
      <c r="N12" s="54"/>
      <c r="O12" s="55" t="s">
        <v>105</v>
      </c>
      <c r="P12" s="55" t="s">
        <v>106</v>
      </c>
    </row>
    <row r="13" spans="1:16" ht="12.75" customHeight="1" thickBot="1">
      <c r="A13" s="44" t="str">
        <f t="shared" si="0"/>
        <v> AN 252.391 </v>
      </c>
      <c r="B13" s="5" t="str">
        <f t="shared" si="1"/>
        <v>I</v>
      </c>
      <c r="C13" s="44">
        <f t="shared" si="2"/>
        <v>27479.292</v>
      </c>
      <c r="D13" s="43" t="str">
        <f t="shared" si="3"/>
        <v>vis</v>
      </c>
      <c r="E13" s="52">
        <f>VLOOKUP(C13,A!C$21:E$973,3,FALSE)</f>
        <v>-9345.80178266922</v>
      </c>
      <c r="F13" s="5" t="s">
        <v>98</v>
      </c>
      <c r="G13" s="43" t="str">
        <f t="shared" si="4"/>
        <v>27479.292</v>
      </c>
      <c r="H13" s="44">
        <f t="shared" si="5"/>
        <v>-9346</v>
      </c>
      <c r="I13" s="53" t="s">
        <v>110</v>
      </c>
      <c r="J13" s="54" t="s">
        <v>111</v>
      </c>
      <c r="K13" s="53">
        <v>-9346</v>
      </c>
      <c r="L13" s="53" t="s">
        <v>112</v>
      </c>
      <c r="M13" s="54" t="s">
        <v>104</v>
      </c>
      <c r="N13" s="54"/>
      <c r="O13" s="55" t="s">
        <v>105</v>
      </c>
      <c r="P13" s="55" t="s">
        <v>106</v>
      </c>
    </row>
    <row r="14" spans="1:16" ht="12.75" customHeight="1" thickBot="1">
      <c r="A14" s="44" t="str">
        <f t="shared" si="0"/>
        <v> AAC 2.97 </v>
      </c>
      <c r="B14" s="5" t="str">
        <f t="shared" si="1"/>
        <v>I</v>
      </c>
      <c r="C14" s="44">
        <f t="shared" si="2"/>
        <v>27773.39</v>
      </c>
      <c r="D14" s="43" t="str">
        <f t="shared" si="3"/>
        <v>vis</v>
      </c>
      <c r="E14" s="52">
        <f>VLOOKUP(C14,A!C$21:E$973,3,FALSE)</f>
        <v>-9194.790937644575</v>
      </c>
      <c r="F14" s="5" t="s">
        <v>98</v>
      </c>
      <c r="G14" s="43" t="str">
        <f t="shared" si="4"/>
        <v>27773.390</v>
      </c>
      <c r="H14" s="44">
        <f t="shared" si="5"/>
        <v>-9195</v>
      </c>
      <c r="I14" s="53" t="s">
        <v>113</v>
      </c>
      <c r="J14" s="54" t="s">
        <v>114</v>
      </c>
      <c r="K14" s="53">
        <v>-9195</v>
      </c>
      <c r="L14" s="53" t="s">
        <v>115</v>
      </c>
      <c r="M14" s="54" t="s">
        <v>116</v>
      </c>
      <c r="N14" s="54"/>
      <c r="O14" s="55" t="s">
        <v>117</v>
      </c>
      <c r="P14" s="55" t="s">
        <v>118</v>
      </c>
    </row>
    <row r="15" spans="1:16" ht="12.75" customHeight="1" thickBot="1">
      <c r="A15" s="44" t="str">
        <f t="shared" si="0"/>
        <v> SAC 23.87 </v>
      </c>
      <c r="B15" s="5" t="str">
        <f t="shared" si="1"/>
        <v>I</v>
      </c>
      <c r="C15" s="44">
        <f t="shared" si="2"/>
        <v>33744.3</v>
      </c>
      <c r="D15" s="43" t="str">
        <f t="shared" si="3"/>
        <v>vis</v>
      </c>
      <c r="E15" s="52">
        <f>VLOOKUP(C15,A!C$21:E$973,3,FALSE)</f>
        <v>-6128.900776317066</v>
      </c>
      <c r="F15" s="5" t="s">
        <v>98</v>
      </c>
      <c r="G15" s="43" t="str">
        <f t="shared" si="4"/>
        <v>33744.30</v>
      </c>
      <c r="H15" s="44">
        <f t="shared" si="5"/>
        <v>-6129</v>
      </c>
      <c r="I15" s="53" t="s">
        <v>123</v>
      </c>
      <c r="J15" s="54" t="s">
        <v>124</v>
      </c>
      <c r="K15" s="53">
        <v>-6129</v>
      </c>
      <c r="L15" s="53" t="s">
        <v>125</v>
      </c>
      <c r="M15" s="54" t="s">
        <v>116</v>
      </c>
      <c r="N15" s="54"/>
      <c r="O15" s="55" t="s">
        <v>126</v>
      </c>
      <c r="P15" s="55" t="s">
        <v>127</v>
      </c>
    </row>
    <row r="16" spans="1:16" ht="12.75" customHeight="1" thickBot="1">
      <c r="A16" s="44" t="str">
        <f t="shared" si="0"/>
        <v> AAC 5.193 </v>
      </c>
      <c r="B16" s="5" t="str">
        <f t="shared" si="1"/>
        <v>I</v>
      </c>
      <c r="C16" s="44">
        <f t="shared" si="2"/>
        <v>34661.511</v>
      </c>
      <c r="D16" s="43" t="str">
        <f t="shared" si="3"/>
        <v>vis</v>
      </c>
      <c r="E16" s="52">
        <f>VLOOKUP(C16,A!C$21:E$973,3,FALSE)</f>
        <v>-5657.939368296957</v>
      </c>
      <c r="F16" s="5" t="s">
        <v>98</v>
      </c>
      <c r="G16" s="43" t="str">
        <f t="shared" si="4"/>
        <v>34661.511</v>
      </c>
      <c r="H16" s="44">
        <f t="shared" si="5"/>
        <v>-5658</v>
      </c>
      <c r="I16" s="53" t="s">
        <v>128</v>
      </c>
      <c r="J16" s="54" t="s">
        <v>129</v>
      </c>
      <c r="K16" s="53">
        <v>-5658</v>
      </c>
      <c r="L16" s="53" t="s">
        <v>130</v>
      </c>
      <c r="M16" s="54" t="s">
        <v>116</v>
      </c>
      <c r="N16" s="54"/>
      <c r="O16" s="55" t="s">
        <v>126</v>
      </c>
      <c r="P16" s="55" t="s">
        <v>131</v>
      </c>
    </row>
    <row r="17" spans="1:16" ht="12.75" customHeight="1" thickBot="1">
      <c r="A17" s="44" t="str">
        <f t="shared" si="0"/>
        <v> AA 10.69 </v>
      </c>
      <c r="B17" s="5" t="str">
        <f t="shared" si="1"/>
        <v>I</v>
      </c>
      <c r="C17" s="44">
        <f t="shared" si="2"/>
        <v>36630.394</v>
      </c>
      <c r="D17" s="43" t="str">
        <f t="shared" si="3"/>
        <v>vis</v>
      </c>
      <c r="E17" s="52">
        <f>VLOOKUP(C17,A!C$21:E$973,3,FALSE)</f>
        <v>-4646.974704869607</v>
      </c>
      <c r="F17" s="5" t="s">
        <v>98</v>
      </c>
      <c r="G17" s="43" t="str">
        <f t="shared" si="4"/>
        <v>36630.394</v>
      </c>
      <c r="H17" s="44">
        <f t="shared" si="5"/>
        <v>-4647</v>
      </c>
      <c r="I17" s="53" t="s">
        <v>132</v>
      </c>
      <c r="J17" s="54" t="s">
        <v>133</v>
      </c>
      <c r="K17" s="53">
        <v>-4647</v>
      </c>
      <c r="L17" s="53" t="s">
        <v>134</v>
      </c>
      <c r="M17" s="54" t="s">
        <v>116</v>
      </c>
      <c r="N17" s="54"/>
      <c r="O17" s="55" t="s">
        <v>126</v>
      </c>
      <c r="P17" s="55" t="s">
        <v>135</v>
      </c>
    </row>
    <row r="18" spans="1:16" ht="12.75" customHeight="1" thickBot="1">
      <c r="A18" s="44" t="str">
        <f t="shared" si="0"/>
        <v> BBS 27 </v>
      </c>
      <c r="B18" s="5" t="str">
        <f t="shared" si="1"/>
        <v>I</v>
      </c>
      <c r="C18" s="44">
        <f t="shared" si="2"/>
        <v>42866.336</v>
      </c>
      <c r="D18" s="43" t="str">
        <f t="shared" si="3"/>
        <v>vis</v>
      </c>
      <c r="E18" s="52">
        <f>VLOOKUP(C18,A!C$21:E$973,3,FALSE)</f>
        <v>-1444.9982516306557</v>
      </c>
      <c r="F18" s="5" t="s">
        <v>98</v>
      </c>
      <c r="G18" s="43" t="str">
        <f t="shared" si="4"/>
        <v>42866.336</v>
      </c>
      <c r="H18" s="44">
        <f t="shared" si="5"/>
        <v>-1445</v>
      </c>
      <c r="I18" s="53" t="s">
        <v>136</v>
      </c>
      <c r="J18" s="54" t="s">
        <v>137</v>
      </c>
      <c r="K18" s="53">
        <v>-1445</v>
      </c>
      <c r="L18" s="53" t="s">
        <v>138</v>
      </c>
      <c r="M18" s="54" t="s">
        <v>116</v>
      </c>
      <c r="N18" s="54"/>
      <c r="O18" s="55" t="s">
        <v>139</v>
      </c>
      <c r="P18" s="55" t="s">
        <v>140</v>
      </c>
    </row>
    <row r="19" spans="1:16" ht="12.75" customHeight="1" thickBot="1">
      <c r="A19" s="44" t="str">
        <f t="shared" si="0"/>
        <v> BBS 31 </v>
      </c>
      <c r="B19" s="5" t="str">
        <f t="shared" si="1"/>
        <v>I</v>
      </c>
      <c r="C19" s="44">
        <f t="shared" si="2"/>
        <v>43127.301</v>
      </c>
      <c r="D19" s="43" t="str">
        <f t="shared" si="3"/>
        <v>vis</v>
      </c>
      <c r="E19" s="52">
        <f>VLOOKUP(C19,A!C$21:E$973,3,FALSE)</f>
        <v>-1311.0002469796357</v>
      </c>
      <c r="F19" s="5" t="s">
        <v>98</v>
      </c>
      <c r="G19" s="43" t="str">
        <f t="shared" si="4"/>
        <v>43127.301</v>
      </c>
      <c r="H19" s="44">
        <f t="shared" si="5"/>
        <v>-1311</v>
      </c>
      <c r="I19" s="53" t="s">
        <v>141</v>
      </c>
      <c r="J19" s="54" t="s">
        <v>142</v>
      </c>
      <c r="K19" s="53">
        <v>-1311</v>
      </c>
      <c r="L19" s="53" t="s">
        <v>143</v>
      </c>
      <c r="M19" s="54" t="s">
        <v>116</v>
      </c>
      <c r="N19" s="54"/>
      <c r="O19" s="55" t="s">
        <v>144</v>
      </c>
      <c r="P19" s="55" t="s">
        <v>145</v>
      </c>
    </row>
    <row r="20" spans="1:16" ht="12.75" customHeight="1" thickBot="1">
      <c r="A20" s="44" t="str">
        <f t="shared" si="0"/>
        <v> BBS 35 </v>
      </c>
      <c r="B20" s="5" t="str">
        <f t="shared" si="1"/>
        <v>I</v>
      </c>
      <c r="C20" s="44">
        <f t="shared" si="2"/>
        <v>43456.436</v>
      </c>
      <c r="D20" s="43" t="str">
        <f t="shared" si="3"/>
        <v>vis</v>
      </c>
      <c r="E20" s="52">
        <f>VLOOKUP(C20,A!C$21:E$973,3,FALSE)</f>
        <v>-1141.998912468056</v>
      </c>
      <c r="F20" s="5" t="s">
        <v>98</v>
      </c>
      <c r="G20" s="43" t="str">
        <f t="shared" si="4"/>
        <v>43456.436</v>
      </c>
      <c r="H20" s="44">
        <f t="shared" si="5"/>
        <v>-1142</v>
      </c>
      <c r="I20" s="53" t="s">
        <v>146</v>
      </c>
      <c r="J20" s="54" t="s">
        <v>147</v>
      </c>
      <c r="K20" s="53">
        <v>-1142</v>
      </c>
      <c r="L20" s="53" t="s">
        <v>148</v>
      </c>
      <c r="M20" s="54" t="s">
        <v>116</v>
      </c>
      <c r="N20" s="54"/>
      <c r="O20" s="55" t="s">
        <v>144</v>
      </c>
      <c r="P20" s="55" t="s">
        <v>149</v>
      </c>
    </row>
    <row r="21" spans="1:16" ht="12.75" customHeight="1" thickBot="1">
      <c r="A21" s="44" t="str">
        <f t="shared" si="0"/>
        <v> BBS 39 </v>
      </c>
      <c r="B21" s="5" t="str">
        <f t="shared" si="1"/>
        <v>I</v>
      </c>
      <c r="C21" s="44">
        <f t="shared" si="2"/>
        <v>43783.621</v>
      </c>
      <c r="D21" s="43" t="str">
        <f t="shared" si="3"/>
        <v>vis</v>
      </c>
      <c r="E21" s="52">
        <f>VLOOKUP(C21,A!C$21:E$973,3,FALSE)</f>
        <v>-973.9988467437472</v>
      </c>
      <c r="F21" s="5" t="s">
        <v>98</v>
      </c>
      <c r="G21" s="43" t="str">
        <f t="shared" si="4"/>
        <v>43783.621</v>
      </c>
      <c r="H21" s="44">
        <f t="shared" si="5"/>
        <v>-974</v>
      </c>
      <c r="I21" s="53" t="s">
        <v>150</v>
      </c>
      <c r="J21" s="54" t="s">
        <v>151</v>
      </c>
      <c r="K21" s="53">
        <v>-974</v>
      </c>
      <c r="L21" s="53" t="s">
        <v>148</v>
      </c>
      <c r="M21" s="54" t="s">
        <v>116</v>
      </c>
      <c r="N21" s="54"/>
      <c r="O21" s="55" t="s">
        <v>144</v>
      </c>
      <c r="P21" s="55" t="s">
        <v>152</v>
      </c>
    </row>
    <row r="22" spans="1:16" ht="12.75" customHeight="1" thickBot="1">
      <c r="A22" s="44" t="str">
        <f t="shared" si="0"/>
        <v> BBS 40 </v>
      </c>
      <c r="B22" s="5" t="str">
        <f t="shared" si="1"/>
        <v>I</v>
      </c>
      <c r="C22" s="44">
        <f t="shared" si="2"/>
        <v>43828.435</v>
      </c>
      <c r="D22" s="43" t="str">
        <f t="shared" si="3"/>
        <v>vis</v>
      </c>
      <c r="E22" s="52">
        <f>VLOOKUP(C22,A!C$21:E$973,3,FALSE)</f>
        <v>-950.9881495988017</v>
      </c>
      <c r="F22" s="5" t="s">
        <v>98</v>
      </c>
      <c r="G22" s="43" t="str">
        <f t="shared" si="4"/>
        <v>43828.435</v>
      </c>
      <c r="H22" s="44">
        <f t="shared" si="5"/>
        <v>-951</v>
      </c>
      <c r="I22" s="53" t="s">
        <v>153</v>
      </c>
      <c r="J22" s="54" t="s">
        <v>154</v>
      </c>
      <c r="K22" s="53">
        <v>-951</v>
      </c>
      <c r="L22" s="53" t="s">
        <v>155</v>
      </c>
      <c r="M22" s="54" t="s">
        <v>116</v>
      </c>
      <c r="N22" s="54"/>
      <c r="O22" s="55" t="s">
        <v>144</v>
      </c>
      <c r="P22" s="55" t="s">
        <v>156</v>
      </c>
    </row>
    <row r="23" spans="1:16" ht="12.75" customHeight="1" thickBot="1">
      <c r="A23" s="44" t="str">
        <f t="shared" si="0"/>
        <v> BBS 42 </v>
      </c>
      <c r="B23" s="5" t="str">
        <f t="shared" si="1"/>
        <v>I</v>
      </c>
      <c r="C23" s="44">
        <f t="shared" si="2"/>
        <v>43941.385</v>
      </c>
      <c r="D23" s="43" t="str">
        <f t="shared" si="3"/>
        <v>vis</v>
      </c>
      <c r="E23" s="52">
        <f>VLOOKUP(C23,A!C$21:E$973,3,FALSE)</f>
        <v>-892.9915806131772</v>
      </c>
      <c r="F23" s="5" t="s">
        <v>98</v>
      </c>
      <c r="G23" s="43" t="str">
        <f t="shared" si="4"/>
        <v>43941.385</v>
      </c>
      <c r="H23" s="44">
        <f t="shared" si="5"/>
        <v>-893</v>
      </c>
      <c r="I23" s="53" t="s">
        <v>157</v>
      </c>
      <c r="J23" s="54" t="s">
        <v>158</v>
      </c>
      <c r="K23" s="53">
        <v>-893</v>
      </c>
      <c r="L23" s="53" t="s">
        <v>159</v>
      </c>
      <c r="M23" s="54" t="s">
        <v>116</v>
      </c>
      <c r="N23" s="54"/>
      <c r="O23" s="55" t="s">
        <v>144</v>
      </c>
      <c r="P23" s="55" t="s">
        <v>160</v>
      </c>
    </row>
    <row r="24" spans="1:16" ht="12.75" customHeight="1" thickBot="1">
      <c r="A24" s="44" t="str">
        <f t="shared" si="0"/>
        <v> BBS 45 </v>
      </c>
      <c r="B24" s="5" t="str">
        <f t="shared" si="1"/>
        <v>I</v>
      </c>
      <c r="C24" s="44">
        <f t="shared" si="2"/>
        <v>44118.593</v>
      </c>
      <c r="D24" s="43" t="str">
        <f t="shared" si="3"/>
        <v>vis</v>
      </c>
      <c r="E24" s="52">
        <f>VLOOKUP(C24,A!C$21:E$973,3,FALSE)</f>
        <v>-802.0003809956112</v>
      </c>
      <c r="F24" s="5" t="s">
        <v>98</v>
      </c>
      <c r="G24" s="43" t="str">
        <f t="shared" si="4"/>
        <v>44118.593</v>
      </c>
      <c r="H24" s="44">
        <f t="shared" si="5"/>
        <v>-802</v>
      </c>
      <c r="I24" s="53" t="s">
        <v>161</v>
      </c>
      <c r="J24" s="54" t="s">
        <v>162</v>
      </c>
      <c r="K24" s="53">
        <v>-802</v>
      </c>
      <c r="L24" s="53" t="s">
        <v>163</v>
      </c>
      <c r="M24" s="54" t="s">
        <v>116</v>
      </c>
      <c r="N24" s="54"/>
      <c r="O24" s="55" t="s">
        <v>144</v>
      </c>
      <c r="P24" s="55" t="s">
        <v>164</v>
      </c>
    </row>
    <row r="25" spans="1:16" ht="12.75" customHeight="1" thickBot="1">
      <c r="A25" s="44" t="str">
        <f t="shared" si="0"/>
        <v> BBS 46 </v>
      </c>
      <c r="B25" s="5" t="str">
        <f t="shared" si="1"/>
        <v>I</v>
      </c>
      <c r="C25" s="44">
        <f t="shared" si="2"/>
        <v>44278.299</v>
      </c>
      <c r="D25" s="43" t="str">
        <f t="shared" si="3"/>
        <v>vis</v>
      </c>
      <c r="E25" s="52">
        <f>VLOOKUP(C25,A!C$21:E$973,3,FALSE)</f>
        <v>-719.9959538471588</v>
      </c>
      <c r="F25" s="5" t="s">
        <v>98</v>
      </c>
      <c r="G25" s="43" t="str">
        <f t="shared" si="4"/>
        <v>44278.299</v>
      </c>
      <c r="H25" s="44">
        <f t="shared" si="5"/>
        <v>-720</v>
      </c>
      <c r="I25" s="53" t="s">
        <v>165</v>
      </c>
      <c r="J25" s="54" t="s">
        <v>166</v>
      </c>
      <c r="K25" s="53">
        <v>-720</v>
      </c>
      <c r="L25" s="53" t="s">
        <v>167</v>
      </c>
      <c r="M25" s="54" t="s">
        <v>116</v>
      </c>
      <c r="N25" s="54"/>
      <c r="O25" s="55" t="s">
        <v>144</v>
      </c>
      <c r="P25" s="55" t="s">
        <v>168</v>
      </c>
    </row>
    <row r="26" spans="1:16" ht="12.75" customHeight="1" thickBot="1">
      <c r="A26" s="44" t="str">
        <f t="shared" si="0"/>
        <v> BBS 51 </v>
      </c>
      <c r="B26" s="5" t="str">
        <f t="shared" si="1"/>
        <v>I</v>
      </c>
      <c r="C26" s="44">
        <f t="shared" si="2"/>
        <v>44564.597</v>
      </c>
      <c r="D26" s="43" t="str">
        <f t="shared" si="3"/>
        <v>vis</v>
      </c>
      <c r="E26" s="52">
        <f>VLOOKUP(C26,A!C$21:E$973,3,FALSE)</f>
        <v>-572.990183971587</v>
      </c>
      <c r="F26" s="5" t="s">
        <v>98</v>
      </c>
      <c r="G26" s="43" t="str">
        <f t="shared" si="4"/>
        <v>44564.597</v>
      </c>
      <c r="H26" s="44">
        <f t="shared" si="5"/>
        <v>-573</v>
      </c>
      <c r="I26" s="53" t="s">
        <v>169</v>
      </c>
      <c r="J26" s="54" t="s">
        <v>170</v>
      </c>
      <c r="K26" s="53">
        <v>-573</v>
      </c>
      <c r="L26" s="53" t="s">
        <v>171</v>
      </c>
      <c r="M26" s="54" t="s">
        <v>116</v>
      </c>
      <c r="N26" s="54"/>
      <c r="O26" s="55" t="s">
        <v>144</v>
      </c>
      <c r="P26" s="55" t="s">
        <v>172</v>
      </c>
    </row>
    <row r="27" spans="1:16" ht="12.75" customHeight="1" thickBot="1">
      <c r="A27" s="44" t="str">
        <f t="shared" si="0"/>
        <v> BBS 51 </v>
      </c>
      <c r="B27" s="5" t="str">
        <f t="shared" si="1"/>
        <v>I</v>
      </c>
      <c r="C27" s="44">
        <f t="shared" si="2"/>
        <v>44566.526</v>
      </c>
      <c r="D27" s="43" t="str">
        <f t="shared" si="3"/>
        <v>vis</v>
      </c>
      <c r="E27" s="52">
        <f>VLOOKUP(C27,A!C$21:E$973,3,FALSE)</f>
        <v>-571.9996980789525</v>
      </c>
      <c r="F27" s="5" t="s">
        <v>98</v>
      </c>
      <c r="G27" s="43" t="str">
        <f t="shared" si="4"/>
        <v>44566.526</v>
      </c>
      <c r="H27" s="44">
        <f t="shared" si="5"/>
        <v>-572</v>
      </c>
      <c r="I27" s="53" t="s">
        <v>173</v>
      </c>
      <c r="J27" s="54" t="s">
        <v>174</v>
      </c>
      <c r="K27" s="53">
        <v>-572</v>
      </c>
      <c r="L27" s="53" t="s">
        <v>175</v>
      </c>
      <c r="M27" s="54" t="s">
        <v>116</v>
      </c>
      <c r="N27" s="54"/>
      <c r="O27" s="55" t="s">
        <v>144</v>
      </c>
      <c r="P27" s="55" t="s">
        <v>172</v>
      </c>
    </row>
    <row r="28" spans="1:16" ht="12.75" customHeight="1" thickBot="1">
      <c r="A28" s="44" t="str">
        <f t="shared" si="0"/>
        <v> BBS 52 </v>
      </c>
      <c r="B28" s="5" t="str">
        <f t="shared" si="1"/>
        <v>I</v>
      </c>
      <c r="C28" s="44">
        <f t="shared" si="2"/>
        <v>44603.539</v>
      </c>
      <c r="D28" s="43" t="str">
        <f t="shared" si="3"/>
        <v>vis</v>
      </c>
      <c r="E28" s="52">
        <f>VLOOKUP(C28,A!C$21:E$973,3,FALSE)</f>
        <v>-552.9945895542533</v>
      </c>
      <c r="F28" s="5" t="s">
        <v>98</v>
      </c>
      <c r="G28" s="43" t="str">
        <f t="shared" si="4"/>
        <v>44603.539</v>
      </c>
      <c r="H28" s="44">
        <f t="shared" si="5"/>
        <v>-553</v>
      </c>
      <c r="I28" s="53" t="s">
        <v>176</v>
      </c>
      <c r="J28" s="54" t="s">
        <v>177</v>
      </c>
      <c r="K28" s="53">
        <v>-553</v>
      </c>
      <c r="L28" s="53" t="s">
        <v>178</v>
      </c>
      <c r="M28" s="54" t="s">
        <v>116</v>
      </c>
      <c r="N28" s="54"/>
      <c r="O28" s="55" t="s">
        <v>179</v>
      </c>
      <c r="P28" s="55" t="s">
        <v>180</v>
      </c>
    </row>
    <row r="29" spans="1:16" ht="12.75" customHeight="1" thickBot="1">
      <c r="A29" s="44" t="str">
        <f t="shared" si="0"/>
        <v> BBS 52 </v>
      </c>
      <c r="B29" s="5" t="str">
        <f t="shared" si="1"/>
        <v>I</v>
      </c>
      <c r="C29" s="44">
        <f t="shared" si="2"/>
        <v>44607.424</v>
      </c>
      <c r="D29" s="43" t="str">
        <f t="shared" si="3"/>
        <v>vis</v>
      </c>
      <c r="E29" s="52">
        <f>VLOOKUP(C29,A!C$21:E$973,3,FALSE)</f>
        <v>-550.9997540473099</v>
      </c>
      <c r="F29" s="5" t="s">
        <v>98</v>
      </c>
      <c r="G29" s="43" t="str">
        <f t="shared" si="4"/>
        <v>44607.424</v>
      </c>
      <c r="H29" s="44">
        <f t="shared" si="5"/>
        <v>-551</v>
      </c>
      <c r="I29" s="53" t="s">
        <v>181</v>
      </c>
      <c r="J29" s="54" t="s">
        <v>182</v>
      </c>
      <c r="K29" s="53">
        <v>-551</v>
      </c>
      <c r="L29" s="53" t="s">
        <v>183</v>
      </c>
      <c r="M29" s="54" t="s">
        <v>116</v>
      </c>
      <c r="N29" s="54"/>
      <c r="O29" s="55" t="s">
        <v>179</v>
      </c>
      <c r="P29" s="55" t="s">
        <v>180</v>
      </c>
    </row>
    <row r="30" spans="1:16" ht="12.75" customHeight="1" thickBot="1">
      <c r="A30" s="44" t="str">
        <f t="shared" si="0"/>
        <v> BBS 52 </v>
      </c>
      <c r="B30" s="5" t="str">
        <f t="shared" si="1"/>
        <v>I</v>
      </c>
      <c r="C30" s="44">
        <f t="shared" si="2"/>
        <v>44613.264</v>
      </c>
      <c r="D30" s="43" t="str">
        <f t="shared" si="3"/>
        <v>vis</v>
      </c>
      <c r="E30" s="52">
        <f>VLOOKUP(C30,A!C$21:E$973,3,FALSE)</f>
        <v>-548.0010823972324</v>
      </c>
      <c r="F30" s="5" t="s">
        <v>98</v>
      </c>
      <c r="G30" s="43" t="str">
        <f t="shared" si="4"/>
        <v>44613.264</v>
      </c>
      <c r="H30" s="44">
        <f t="shared" si="5"/>
        <v>-548</v>
      </c>
      <c r="I30" s="53" t="s">
        <v>184</v>
      </c>
      <c r="J30" s="54" t="s">
        <v>185</v>
      </c>
      <c r="K30" s="53">
        <v>-548</v>
      </c>
      <c r="L30" s="53" t="s">
        <v>186</v>
      </c>
      <c r="M30" s="54" t="s">
        <v>116</v>
      </c>
      <c r="N30" s="54"/>
      <c r="O30" s="55" t="s">
        <v>139</v>
      </c>
      <c r="P30" s="55" t="s">
        <v>180</v>
      </c>
    </row>
    <row r="31" spans="1:16" ht="12.75" customHeight="1" thickBot="1">
      <c r="A31" s="44" t="str">
        <f t="shared" si="0"/>
        <v> BBS 53 </v>
      </c>
      <c r="B31" s="5" t="str">
        <f t="shared" si="1"/>
        <v>I</v>
      </c>
      <c r="C31" s="44">
        <f t="shared" si="2"/>
        <v>44642.475</v>
      </c>
      <c r="D31" s="43" t="str">
        <f t="shared" si="3"/>
        <v>vis</v>
      </c>
      <c r="E31" s="52">
        <f>VLOOKUP(C31,A!C$21:E$973,3,FALSE)</f>
        <v>-533.0020759639542</v>
      </c>
      <c r="F31" s="5" t="s">
        <v>98</v>
      </c>
      <c r="G31" s="43" t="str">
        <f t="shared" si="4"/>
        <v>44642.475</v>
      </c>
      <c r="H31" s="44">
        <f t="shared" si="5"/>
        <v>-533</v>
      </c>
      <c r="I31" s="53" t="s">
        <v>187</v>
      </c>
      <c r="J31" s="54" t="s">
        <v>188</v>
      </c>
      <c r="K31" s="53">
        <v>-533</v>
      </c>
      <c r="L31" s="53" t="s">
        <v>189</v>
      </c>
      <c r="M31" s="54" t="s">
        <v>116</v>
      </c>
      <c r="N31" s="54"/>
      <c r="O31" s="55" t="s">
        <v>179</v>
      </c>
      <c r="P31" s="55" t="s">
        <v>190</v>
      </c>
    </row>
    <row r="32" spans="1:16" ht="12.75" customHeight="1" thickBot="1">
      <c r="A32" s="44" t="str">
        <f t="shared" si="0"/>
        <v> BBS 53 </v>
      </c>
      <c r="B32" s="5" t="str">
        <f t="shared" si="1"/>
        <v>I</v>
      </c>
      <c r="C32" s="44">
        <f t="shared" si="2"/>
        <v>44644.422</v>
      </c>
      <c r="D32" s="43" t="str">
        <f t="shared" si="3"/>
        <v>vis</v>
      </c>
      <c r="E32" s="52">
        <f>VLOOKUP(C32,A!C$21:E$973,3,FALSE)</f>
        <v>-532.0023475902046</v>
      </c>
      <c r="F32" s="5" t="s">
        <v>98</v>
      </c>
      <c r="G32" s="43" t="str">
        <f t="shared" si="4"/>
        <v>44644.422</v>
      </c>
      <c r="H32" s="44">
        <f t="shared" si="5"/>
        <v>-532</v>
      </c>
      <c r="I32" s="53" t="s">
        <v>191</v>
      </c>
      <c r="J32" s="54" t="s">
        <v>192</v>
      </c>
      <c r="K32" s="53">
        <v>-532</v>
      </c>
      <c r="L32" s="53" t="s">
        <v>193</v>
      </c>
      <c r="M32" s="54" t="s">
        <v>116</v>
      </c>
      <c r="N32" s="54"/>
      <c r="O32" s="55" t="s">
        <v>179</v>
      </c>
      <c r="P32" s="55" t="s">
        <v>190</v>
      </c>
    </row>
    <row r="33" spans="1:16" ht="12.75" customHeight="1" thickBot="1">
      <c r="A33" s="44" t="str">
        <f t="shared" si="0"/>
        <v> BBS 53 </v>
      </c>
      <c r="B33" s="5" t="str">
        <f t="shared" si="1"/>
        <v>I</v>
      </c>
      <c r="C33" s="44">
        <f t="shared" si="2"/>
        <v>44646.375</v>
      </c>
      <c r="D33" s="43" t="str">
        <f t="shared" si="3"/>
        <v>vis</v>
      </c>
      <c r="E33" s="52">
        <f>VLOOKUP(C33,A!C$21:E$973,3,FALSE)</f>
        <v>-530.9995383894168</v>
      </c>
      <c r="F33" s="5" t="s">
        <v>98</v>
      </c>
      <c r="G33" s="43" t="str">
        <f t="shared" si="4"/>
        <v>44646.375</v>
      </c>
      <c r="H33" s="44">
        <f t="shared" si="5"/>
        <v>-531</v>
      </c>
      <c r="I33" s="53" t="s">
        <v>194</v>
      </c>
      <c r="J33" s="54" t="s">
        <v>195</v>
      </c>
      <c r="K33" s="53">
        <v>-531</v>
      </c>
      <c r="L33" s="53" t="s">
        <v>175</v>
      </c>
      <c r="M33" s="54" t="s">
        <v>116</v>
      </c>
      <c r="N33" s="54"/>
      <c r="O33" s="55" t="s">
        <v>179</v>
      </c>
      <c r="P33" s="55" t="s">
        <v>190</v>
      </c>
    </row>
    <row r="34" spans="1:16" ht="12.75" customHeight="1" thickBot="1">
      <c r="A34" s="44" t="str">
        <f t="shared" si="0"/>
        <v> BBS 59 </v>
      </c>
      <c r="B34" s="5" t="str">
        <f t="shared" si="1"/>
        <v>I</v>
      </c>
      <c r="C34" s="44">
        <f t="shared" si="2"/>
        <v>45055.347</v>
      </c>
      <c r="D34" s="43" t="str">
        <f t="shared" si="3"/>
        <v>vis</v>
      </c>
      <c r="E34" s="52">
        <f>VLOOKUP(C34,A!C$21:E$973,3,FALSE)</f>
        <v>-321.00420584237816</v>
      </c>
      <c r="F34" s="5" t="s">
        <v>98</v>
      </c>
      <c r="G34" s="43" t="str">
        <f t="shared" si="4"/>
        <v>45055.347</v>
      </c>
      <c r="H34" s="44">
        <f t="shared" si="5"/>
        <v>-321</v>
      </c>
      <c r="I34" s="53" t="s">
        <v>196</v>
      </c>
      <c r="J34" s="54" t="s">
        <v>197</v>
      </c>
      <c r="K34" s="53">
        <v>-321</v>
      </c>
      <c r="L34" s="53" t="s">
        <v>198</v>
      </c>
      <c r="M34" s="54" t="s">
        <v>116</v>
      </c>
      <c r="N34" s="54"/>
      <c r="O34" s="55" t="s">
        <v>144</v>
      </c>
      <c r="P34" s="55" t="s">
        <v>199</v>
      </c>
    </row>
    <row r="35" spans="1:16" ht="12.75" customHeight="1" thickBot="1">
      <c r="A35" s="44" t="str">
        <f t="shared" si="0"/>
        <v> BBS 63 </v>
      </c>
      <c r="B35" s="5" t="str">
        <f t="shared" si="1"/>
        <v>I</v>
      </c>
      <c r="C35" s="44">
        <f t="shared" si="2"/>
        <v>45273.5</v>
      </c>
      <c r="D35" s="43" t="str">
        <f t="shared" si="3"/>
        <v>vis</v>
      </c>
      <c r="E35" s="52">
        <f>VLOOKUP(C35,A!C$21:E$973,3,FALSE)</f>
        <v>-208.9889290480411</v>
      </c>
      <c r="F35" s="5" t="s">
        <v>98</v>
      </c>
      <c r="G35" s="43" t="str">
        <f t="shared" si="4"/>
        <v>45273.500</v>
      </c>
      <c r="H35" s="44">
        <f t="shared" si="5"/>
        <v>-209</v>
      </c>
      <c r="I35" s="53" t="s">
        <v>200</v>
      </c>
      <c r="J35" s="54" t="s">
        <v>201</v>
      </c>
      <c r="K35" s="53">
        <v>-209</v>
      </c>
      <c r="L35" s="53" t="s">
        <v>202</v>
      </c>
      <c r="M35" s="54" t="s">
        <v>116</v>
      </c>
      <c r="N35" s="54"/>
      <c r="O35" s="55" t="s">
        <v>144</v>
      </c>
      <c r="P35" s="55" t="s">
        <v>203</v>
      </c>
    </row>
    <row r="36" spans="1:16" ht="12.75" customHeight="1" thickBot="1">
      <c r="A36" s="44" t="str">
        <f t="shared" si="0"/>
        <v> BBS 68 </v>
      </c>
      <c r="B36" s="5" t="str">
        <f t="shared" si="1"/>
        <v>I</v>
      </c>
      <c r="C36" s="44">
        <f t="shared" si="2"/>
        <v>45600.652</v>
      </c>
      <c r="D36" s="43" t="str">
        <f t="shared" si="3"/>
        <v>vis</v>
      </c>
      <c r="E36" s="52">
        <f>VLOOKUP(C36,A!C$21:E$973,3,FALSE)</f>
        <v>-41.00580787243763</v>
      </c>
      <c r="F36" s="5" t="s">
        <v>98</v>
      </c>
      <c r="G36" s="43" t="str">
        <f t="shared" si="4"/>
        <v>45600.652</v>
      </c>
      <c r="H36" s="44">
        <f t="shared" si="5"/>
        <v>-41</v>
      </c>
      <c r="I36" s="53" t="s">
        <v>204</v>
      </c>
      <c r="J36" s="54" t="s">
        <v>205</v>
      </c>
      <c r="K36" s="53">
        <v>-41</v>
      </c>
      <c r="L36" s="53" t="s">
        <v>206</v>
      </c>
      <c r="M36" s="54" t="s">
        <v>116</v>
      </c>
      <c r="N36" s="54"/>
      <c r="O36" s="55" t="s">
        <v>144</v>
      </c>
      <c r="P36" s="55" t="s">
        <v>207</v>
      </c>
    </row>
    <row r="37" spans="1:16" ht="12.75" customHeight="1" thickBot="1">
      <c r="A37" s="44" t="str">
        <f t="shared" si="0"/>
        <v> BBS 70 </v>
      </c>
      <c r="B37" s="5" t="str">
        <f t="shared" si="1"/>
        <v>I</v>
      </c>
      <c r="C37" s="44">
        <f t="shared" si="2"/>
        <v>45680.512</v>
      </c>
      <c r="D37" s="43" t="str">
        <f t="shared" si="3"/>
        <v>vis</v>
      </c>
      <c r="E37" s="52">
        <f>VLOOKUP(C37,A!C$21:E$973,3,FALSE)</f>
        <v>0</v>
      </c>
      <c r="F37" s="5" t="s">
        <v>98</v>
      </c>
      <c r="G37" s="43" t="str">
        <f t="shared" si="4"/>
        <v>45680.512</v>
      </c>
      <c r="H37" s="44">
        <f t="shared" si="5"/>
        <v>0</v>
      </c>
      <c r="I37" s="53" t="s">
        <v>208</v>
      </c>
      <c r="J37" s="54" t="s">
        <v>209</v>
      </c>
      <c r="K37" s="53">
        <v>0</v>
      </c>
      <c r="L37" s="53" t="s">
        <v>183</v>
      </c>
      <c r="M37" s="54" t="s">
        <v>116</v>
      </c>
      <c r="N37" s="54"/>
      <c r="O37" s="55" t="s">
        <v>144</v>
      </c>
      <c r="P37" s="55" t="s">
        <v>210</v>
      </c>
    </row>
    <row r="38" spans="1:16" ht="12.75" customHeight="1" thickBot="1">
      <c r="A38" s="44" t="str">
        <f t="shared" si="0"/>
        <v> BBS 71 </v>
      </c>
      <c r="B38" s="5" t="str">
        <f t="shared" si="1"/>
        <v>I</v>
      </c>
      <c r="C38" s="44">
        <f t="shared" si="2"/>
        <v>45723.321</v>
      </c>
      <c r="D38" s="43" t="str">
        <f t="shared" si="3"/>
        <v>vis</v>
      </c>
      <c r="E38" s="52">
        <f>VLOOKUP(C38,A!C$21:E$973,3,FALSE)</f>
        <v>21.981187443165727</v>
      </c>
      <c r="F38" s="5" t="s">
        <v>98</v>
      </c>
      <c r="G38" s="43" t="str">
        <f t="shared" si="4"/>
        <v>45723.321</v>
      </c>
      <c r="H38" s="44">
        <f t="shared" si="5"/>
        <v>22</v>
      </c>
      <c r="I38" s="53" t="s">
        <v>211</v>
      </c>
      <c r="J38" s="54" t="s">
        <v>212</v>
      </c>
      <c r="K38" s="53">
        <v>22</v>
      </c>
      <c r="L38" s="53" t="s">
        <v>213</v>
      </c>
      <c r="M38" s="54" t="s">
        <v>116</v>
      </c>
      <c r="N38" s="54"/>
      <c r="O38" s="55" t="s">
        <v>214</v>
      </c>
      <c r="P38" s="55" t="s">
        <v>215</v>
      </c>
    </row>
    <row r="39" spans="1:16" ht="12.75" customHeight="1" thickBot="1">
      <c r="A39" s="44" t="str">
        <f t="shared" si="0"/>
        <v> BBS 81 </v>
      </c>
      <c r="B39" s="5" t="str">
        <f t="shared" si="1"/>
        <v>I</v>
      </c>
      <c r="C39" s="44">
        <f t="shared" si="2"/>
        <v>46679.591</v>
      </c>
      <c r="D39" s="43" t="str">
        <f t="shared" si="3"/>
        <v>vis</v>
      </c>
      <c r="E39" s="52">
        <f>VLOOKUP(C39,A!C$21:E$973,3,FALSE)</f>
        <v>512.9982660078479</v>
      </c>
      <c r="F39" s="5" t="s">
        <v>98</v>
      </c>
      <c r="G39" s="43" t="str">
        <f t="shared" si="4"/>
        <v>46679.591</v>
      </c>
      <c r="H39" s="44">
        <f t="shared" si="5"/>
        <v>513</v>
      </c>
      <c r="I39" s="53" t="s">
        <v>216</v>
      </c>
      <c r="J39" s="54" t="s">
        <v>217</v>
      </c>
      <c r="K39" s="53">
        <v>513</v>
      </c>
      <c r="L39" s="53" t="s">
        <v>100</v>
      </c>
      <c r="M39" s="54" t="s">
        <v>116</v>
      </c>
      <c r="N39" s="54"/>
      <c r="O39" s="55" t="s">
        <v>144</v>
      </c>
      <c r="P39" s="55" t="s">
        <v>218</v>
      </c>
    </row>
    <row r="40" spans="1:16" ht="12.75" customHeight="1" thickBot="1">
      <c r="A40" s="44" t="str">
        <f t="shared" si="0"/>
        <v> BBS 83 </v>
      </c>
      <c r="B40" s="5" t="str">
        <f t="shared" si="1"/>
        <v>I</v>
      </c>
      <c r="C40" s="44">
        <f t="shared" si="2"/>
        <v>46876.282</v>
      </c>
      <c r="D40" s="43" t="str">
        <f t="shared" si="3"/>
        <v>vis</v>
      </c>
      <c r="E40" s="52">
        <f>VLOOKUP(C40,A!C$21:E$973,3,FALSE)</f>
        <v>613.9934244881574</v>
      </c>
      <c r="F40" s="5" t="s">
        <v>98</v>
      </c>
      <c r="G40" s="43" t="str">
        <f t="shared" si="4"/>
        <v>46876.282</v>
      </c>
      <c r="H40" s="44">
        <f t="shared" si="5"/>
        <v>614</v>
      </c>
      <c r="I40" s="53" t="s">
        <v>219</v>
      </c>
      <c r="J40" s="54" t="s">
        <v>220</v>
      </c>
      <c r="K40" s="53">
        <v>614</v>
      </c>
      <c r="L40" s="53" t="s">
        <v>221</v>
      </c>
      <c r="M40" s="54" t="s">
        <v>116</v>
      </c>
      <c r="N40" s="54"/>
      <c r="O40" s="55" t="s">
        <v>144</v>
      </c>
      <c r="P40" s="55" t="s">
        <v>222</v>
      </c>
    </row>
    <row r="41" spans="1:16" ht="12.75" customHeight="1" thickBot="1">
      <c r="A41" s="44" t="str">
        <f t="shared" si="0"/>
        <v> BBS 86 </v>
      </c>
      <c r="B41" s="5" t="str">
        <f t="shared" si="1"/>
        <v>I</v>
      </c>
      <c r="C41" s="44">
        <f t="shared" si="2"/>
        <v>47123.644</v>
      </c>
      <c r="D41" s="43" t="str">
        <f t="shared" si="3"/>
        <v>vis</v>
      </c>
      <c r="E41" s="52">
        <f>VLOOKUP(C41,A!C$21:E$973,3,FALSE)</f>
        <v>741.0066807734302</v>
      </c>
      <c r="F41" s="5" t="s">
        <v>98</v>
      </c>
      <c r="G41" s="43" t="str">
        <f t="shared" si="4"/>
        <v>47123.644</v>
      </c>
      <c r="H41" s="44">
        <f t="shared" si="5"/>
        <v>741</v>
      </c>
      <c r="I41" s="53" t="s">
        <v>223</v>
      </c>
      <c r="J41" s="54" t="s">
        <v>224</v>
      </c>
      <c r="K41" s="53">
        <v>741</v>
      </c>
      <c r="L41" s="53" t="s">
        <v>225</v>
      </c>
      <c r="M41" s="54" t="s">
        <v>116</v>
      </c>
      <c r="N41" s="54"/>
      <c r="O41" s="55" t="s">
        <v>144</v>
      </c>
      <c r="P41" s="55" t="s">
        <v>226</v>
      </c>
    </row>
    <row r="42" spans="1:16" ht="12.75" customHeight="1" thickBot="1">
      <c r="A42" s="44" t="str">
        <f t="shared" si="0"/>
        <v> BBS 87 </v>
      </c>
      <c r="B42" s="5" t="str">
        <f t="shared" si="1"/>
        <v>I</v>
      </c>
      <c r="C42" s="44">
        <f t="shared" si="2"/>
        <v>47205.416</v>
      </c>
      <c r="D42" s="43" t="str">
        <f t="shared" si="3"/>
        <v>vis</v>
      </c>
      <c r="E42" s="52">
        <f>VLOOKUP(C42,A!C$21:E$973,3,FALSE)</f>
        <v>782.994245528562</v>
      </c>
      <c r="F42" s="5" t="s">
        <v>98</v>
      </c>
      <c r="G42" s="43" t="str">
        <f t="shared" si="4"/>
        <v>47205.416</v>
      </c>
      <c r="H42" s="44">
        <f t="shared" si="5"/>
        <v>783</v>
      </c>
      <c r="I42" s="53" t="s">
        <v>227</v>
      </c>
      <c r="J42" s="54" t="s">
        <v>228</v>
      </c>
      <c r="K42" s="53">
        <v>783</v>
      </c>
      <c r="L42" s="53" t="s">
        <v>206</v>
      </c>
      <c r="M42" s="54" t="s">
        <v>116</v>
      </c>
      <c r="N42" s="54"/>
      <c r="O42" s="55" t="s">
        <v>179</v>
      </c>
      <c r="P42" s="55" t="s">
        <v>229</v>
      </c>
    </row>
    <row r="43" spans="1:16" ht="12.75" customHeight="1" thickBot="1">
      <c r="A43" s="44" t="str">
        <f aca="true" t="shared" si="6" ref="A43:A79">P43</f>
        <v> BBS 87 </v>
      </c>
      <c r="B43" s="5" t="str">
        <f aca="true" t="shared" si="7" ref="B43:B79">IF(H43=INT(H43),"I","II")</f>
        <v>I</v>
      </c>
      <c r="C43" s="44">
        <f aca="true" t="shared" si="8" ref="C43:C79">1*G43</f>
        <v>47205.431</v>
      </c>
      <c r="D43" s="43" t="str">
        <f aca="true" t="shared" si="9" ref="D43:D79">VLOOKUP(F43,I$1:J$5,2,FALSE)</f>
        <v>vis</v>
      </c>
      <c r="E43" s="52">
        <f>VLOOKUP(C43,A!C$21:E$973,3,FALSE)</f>
        <v>783.0019475961561</v>
      </c>
      <c r="F43" s="5" t="s">
        <v>98</v>
      </c>
      <c r="G43" s="43" t="str">
        <f aca="true" t="shared" si="10" ref="G43:G79">MID(I43,3,LEN(I43)-3)</f>
        <v>47205.431</v>
      </c>
      <c r="H43" s="44">
        <f aca="true" t="shared" si="11" ref="H43:H79">1*K43</f>
        <v>783</v>
      </c>
      <c r="I43" s="53" t="s">
        <v>230</v>
      </c>
      <c r="J43" s="54" t="s">
        <v>231</v>
      </c>
      <c r="K43" s="53">
        <v>783</v>
      </c>
      <c r="L43" s="53" t="s">
        <v>232</v>
      </c>
      <c r="M43" s="54" t="s">
        <v>116</v>
      </c>
      <c r="N43" s="54"/>
      <c r="O43" s="55" t="s">
        <v>144</v>
      </c>
      <c r="P43" s="55" t="s">
        <v>229</v>
      </c>
    </row>
    <row r="44" spans="1:16" ht="12.75" customHeight="1" thickBot="1">
      <c r="A44" s="44" t="str">
        <f t="shared" si="6"/>
        <v> BRNO 30 </v>
      </c>
      <c r="B44" s="5" t="str">
        <f t="shared" si="7"/>
        <v>I</v>
      </c>
      <c r="C44" s="44">
        <f t="shared" si="8"/>
        <v>47207.363</v>
      </c>
      <c r="D44" s="43" t="str">
        <f t="shared" si="9"/>
        <v>vis</v>
      </c>
      <c r="E44" s="52">
        <f>VLOOKUP(C44,A!C$21:E$973,3,FALSE)</f>
        <v>783.9939739023116</v>
      </c>
      <c r="F44" s="5" t="s">
        <v>98</v>
      </c>
      <c r="G44" s="43" t="str">
        <f t="shared" si="10"/>
        <v>47207.363</v>
      </c>
      <c r="H44" s="44">
        <f t="shared" si="11"/>
        <v>784</v>
      </c>
      <c r="I44" s="53" t="s">
        <v>233</v>
      </c>
      <c r="J44" s="54" t="s">
        <v>234</v>
      </c>
      <c r="K44" s="53">
        <v>784</v>
      </c>
      <c r="L44" s="53" t="s">
        <v>235</v>
      </c>
      <c r="M44" s="54" t="s">
        <v>116</v>
      </c>
      <c r="N44" s="54"/>
      <c r="O44" s="55" t="s">
        <v>236</v>
      </c>
      <c r="P44" s="55" t="s">
        <v>237</v>
      </c>
    </row>
    <row r="45" spans="1:16" ht="12.75" customHeight="1" thickBot="1">
      <c r="A45" s="44" t="str">
        <f t="shared" si="6"/>
        <v> BBS 87 </v>
      </c>
      <c r="B45" s="5" t="str">
        <f t="shared" si="7"/>
        <v>I</v>
      </c>
      <c r="C45" s="44">
        <f t="shared" si="8"/>
        <v>47207.368</v>
      </c>
      <c r="D45" s="43" t="str">
        <f t="shared" si="9"/>
        <v>vis</v>
      </c>
      <c r="E45" s="52">
        <f>VLOOKUP(C45,A!C$21:E$973,3,FALSE)</f>
        <v>783.9965412581788</v>
      </c>
      <c r="F45" s="5" t="s">
        <v>98</v>
      </c>
      <c r="G45" s="43" t="str">
        <f t="shared" si="10"/>
        <v>47207.368</v>
      </c>
      <c r="H45" s="44">
        <f t="shared" si="11"/>
        <v>784</v>
      </c>
      <c r="I45" s="53" t="s">
        <v>238</v>
      </c>
      <c r="J45" s="54" t="s">
        <v>239</v>
      </c>
      <c r="K45" s="53">
        <v>784</v>
      </c>
      <c r="L45" s="53" t="s">
        <v>240</v>
      </c>
      <c r="M45" s="54" t="s">
        <v>116</v>
      </c>
      <c r="N45" s="54"/>
      <c r="O45" s="55" t="s">
        <v>179</v>
      </c>
      <c r="P45" s="55" t="s">
        <v>229</v>
      </c>
    </row>
    <row r="46" spans="1:16" ht="12.75" customHeight="1" thickBot="1">
      <c r="A46" s="44" t="str">
        <f t="shared" si="6"/>
        <v> BRNO 30 </v>
      </c>
      <c r="B46" s="5" t="str">
        <f t="shared" si="7"/>
        <v>I</v>
      </c>
      <c r="C46" s="44">
        <f t="shared" si="8"/>
        <v>47207.38</v>
      </c>
      <c r="D46" s="43" t="str">
        <f t="shared" si="9"/>
        <v>vis</v>
      </c>
      <c r="E46" s="52">
        <f>VLOOKUP(C46,A!C$21:E$973,3,FALSE)</f>
        <v>784.0027029122518</v>
      </c>
      <c r="F46" s="5" t="s">
        <v>98</v>
      </c>
      <c r="G46" s="43" t="str">
        <f t="shared" si="10"/>
        <v>47207.380</v>
      </c>
      <c r="H46" s="44">
        <f t="shared" si="11"/>
        <v>784</v>
      </c>
      <c r="I46" s="53" t="s">
        <v>241</v>
      </c>
      <c r="J46" s="54" t="s">
        <v>242</v>
      </c>
      <c r="K46" s="53">
        <v>784</v>
      </c>
      <c r="L46" s="53" t="s">
        <v>243</v>
      </c>
      <c r="M46" s="54" t="s">
        <v>116</v>
      </c>
      <c r="N46" s="54"/>
      <c r="O46" s="55" t="s">
        <v>244</v>
      </c>
      <c r="P46" s="55" t="s">
        <v>237</v>
      </c>
    </row>
    <row r="47" spans="1:16" ht="12.75" customHeight="1" thickBot="1">
      <c r="A47" s="44" t="str">
        <f t="shared" si="6"/>
        <v> BBS 91 </v>
      </c>
      <c r="B47" s="5" t="str">
        <f t="shared" si="7"/>
        <v>I</v>
      </c>
      <c r="C47" s="44">
        <f t="shared" si="8"/>
        <v>47540.404</v>
      </c>
      <c r="D47" s="43" t="str">
        <f t="shared" si="9"/>
        <v>vis</v>
      </c>
      <c r="E47" s="52">
        <f>VLOOKUP(C47,A!C$21:E$973,3,FALSE)</f>
        <v>955.0009268154671</v>
      </c>
      <c r="F47" s="5" t="s">
        <v>98</v>
      </c>
      <c r="G47" s="43" t="str">
        <f t="shared" si="10"/>
        <v>47540.404</v>
      </c>
      <c r="H47" s="44">
        <f t="shared" si="11"/>
        <v>955</v>
      </c>
      <c r="I47" s="53" t="s">
        <v>245</v>
      </c>
      <c r="J47" s="54" t="s">
        <v>246</v>
      </c>
      <c r="K47" s="53">
        <v>955</v>
      </c>
      <c r="L47" s="53" t="s">
        <v>148</v>
      </c>
      <c r="M47" s="54" t="s">
        <v>116</v>
      </c>
      <c r="N47" s="54"/>
      <c r="O47" s="55" t="s">
        <v>144</v>
      </c>
      <c r="P47" s="55" t="s">
        <v>247</v>
      </c>
    </row>
    <row r="48" spans="1:16" ht="12.75" customHeight="1" thickBot="1">
      <c r="A48" s="44" t="str">
        <f t="shared" si="6"/>
        <v> BRNO 30 </v>
      </c>
      <c r="B48" s="5" t="str">
        <f t="shared" si="7"/>
        <v>I</v>
      </c>
      <c r="C48" s="44">
        <f t="shared" si="8"/>
        <v>47542.345</v>
      </c>
      <c r="D48" s="43" t="str">
        <f t="shared" si="9"/>
        <v>vis</v>
      </c>
      <c r="E48" s="52">
        <f>VLOOKUP(C48,A!C$21:E$973,3,FALSE)</f>
        <v>955.9975743621783</v>
      </c>
      <c r="F48" s="5" t="s">
        <v>98</v>
      </c>
      <c r="G48" s="43" t="str">
        <f t="shared" si="10"/>
        <v>47542.345</v>
      </c>
      <c r="H48" s="44">
        <f t="shared" si="11"/>
        <v>956</v>
      </c>
      <c r="I48" s="53" t="s">
        <v>248</v>
      </c>
      <c r="J48" s="54" t="s">
        <v>249</v>
      </c>
      <c r="K48" s="53">
        <v>956</v>
      </c>
      <c r="L48" s="53" t="s">
        <v>193</v>
      </c>
      <c r="M48" s="54" t="s">
        <v>116</v>
      </c>
      <c r="N48" s="54"/>
      <c r="O48" s="55" t="s">
        <v>250</v>
      </c>
      <c r="P48" s="55" t="s">
        <v>237</v>
      </c>
    </row>
    <row r="49" spans="1:16" ht="12.75" customHeight="1" thickBot="1">
      <c r="A49" s="44" t="str">
        <f t="shared" si="6"/>
        <v> BBS 94 </v>
      </c>
      <c r="B49" s="5" t="str">
        <f t="shared" si="7"/>
        <v>I</v>
      </c>
      <c r="C49" s="44">
        <f t="shared" si="8"/>
        <v>47908.465</v>
      </c>
      <c r="D49" s="43" t="str">
        <f t="shared" si="9"/>
        <v>vis</v>
      </c>
      <c r="E49" s="52">
        <f>VLOOKUP(C49,A!C$21:E$973,3,FALSE)</f>
        <v>1143.9896402056113</v>
      </c>
      <c r="F49" s="5" t="s">
        <v>98</v>
      </c>
      <c r="G49" s="43" t="str">
        <f t="shared" si="10"/>
        <v>47908.465</v>
      </c>
      <c r="H49" s="44">
        <f t="shared" si="11"/>
        <v>1144</v>
      </c>
      <c r="I49" s="53" t="s">
        <v>251</v>
      </c>
      <c r="J49" s="54" t="s">
        <v>252</v>
      </c>
      <c r="K49" s="53">
        <v>1144</v>
      </c>
      <c r="L49" s="53" t="s">
        <v>253</v>
      </c>
      <c r="M49" s="54" t="s">
        <v>116</v>
      </c>
      <c r="N49" s="54"/>
      <c r="O49" s="55" t="s">
        <v>144</v>
      </c>
      <c r="P49" s="55" t="s">
        <v>254</v>
      </c>
    </row>
    <row r="50" spans="1:16" ht="12.75" customHeight="1" thickBot="1">
      <c r="A50" s="44" t="str">
        <f t="shared" si="6"/>
        <v> BBS 94 </v>
      </c>
      <c r="B50" s="5" t="str">
        <f t="shared" si="7"/>
        <v>I</v>
      </c>
      <c r="C50" s="44">
        <f t="shared" si="8"/>
        <v>47912.38</v>
      </c>
      <c r="D50" s="43" t="str">
        <f t="shared" si="9"/>
        <v>vis</v>
      </c>
      <c r="E50" s="52">
        <f>VLOOKUP(C50,A!C$21:E$973,3,FALSE)</f>
        <v>1145.999879847743</v>
      </c>
      <c r="F50" s="5" t="s">
        <v>98</v>
      </c>
      <c r="G50" s="43" t="str">
        <f t="shared" si="10"/>
        <v>47912.380</v>
      </c>
      <c r="H50" s="44">
        <f t="shared" si="11"/>
        <v>1146</v>
      </c>
      <c r="I50" s="53" t="s">
        <v>255</v>
      </c>
      <c r="J50" s="54" t="s">
        <v>256</v>
      </c>
      <c r="K50" s="53">
        <v>1146</v>
      </c>
      <c r="L50" s="53" t="s">
        <v>143</v>
      </c>
      <c r="M50" s="54" t="s">
        <v>116</v>
      </c>
      <c r="N50" s="54"/>
      <c r="O50" s="55" t="s">
        <v>144</v>
      </c>
      <c r="P50" s="55" t="s">
        <v>254</v>
      </c>
    </row>
    <row r="51" spans="1:16" ht="12.75" customHeight="1" thickBot="1">
      <c r="A51" s="44" t="str">
        <f t="shared" si="6"/>
        <v> BBS 94 </v>
      </c>
      <c r="B51" s="5" t="str">
        <f t="shared" si="7"/>
        <v>I</v>
      </c>
      <c r="C51" s="44">
        <f t="shared" si="8"/>
        <v>47914.323</v>
      </c>
      <c r="D51" s="43" t="str">
        <f t="shared" si="9"/>
        <v>vis</v>
      </c>
      <c r="E51" s="52">
        <f>VLOOKUP(C51,A!C$21:E$973,3,FALSE)</f>
        <v>1146.9975543368002</v>
      </c>
      <c r="F51" s="5" t="s">
        <v>98</v>
      </c>
      <c r="G51" s="43" t="str">
        <f t="shared" si="10"/>
        <v>47914.323</v>
      </c>
      <c r="H51" s="44">
        <f t="shared" si="11"/>
        <v>1147</v>
      </c>
      <c r="I51" s="53" t="s">
        <v>257</v>
      </c>
      <c r="J51" s="54" t="s">
        <v>258</v>
      </c>
      <c r="K51" s="53">
        <v>1147</v>
      </c>
      <c r="L51" s="53" t="s">
        <v>193</v>
      </c>
      <c r="M51" s="54" t="s">
        <v>116</v>
      </c>
      <c r="N51" s="54"/>
      <c r="O51" s="55" t="s">
        <v>144</v>
      </c>
      <c r="P51" s="55" t="s">
        <v>254</v>
      </c>
    </row>
    <row r="52" spans="1:16" ht="12.75" customHeight="1" thickBot="1">
      <c r="A52" s="44" t="str">
        <f t="shared" si="6"/>
        <v> BBS 96 </v>
      </c>
      <c r="B52" s="5" t="str">
        <f t="shared" si="7"/>
        <v>I</v>
      </c>
      <c r="C52" s="44">
        <f t="shared" si="8"/>
        <v>48126.601</v>
      </c>
      <c r="D52" s="43" t="str">
        <f t="shared" si="9"/>
        <v>vis</v>
      </c>
      <c r="E52" s="52">
        <f>VLOOKUP(C52,A!C$21:E$973,3,FALSE)</f>
        <v>1255.9961879900118</v>
      </c>
      <c r="F52" s="5" t="s">
        <v>98</v>
      </c>
      <c r="G52" s="43" t="str">
        <f t="shared" si="10"/>
        <v>48126.601</v>
      </c>
      <c r="H52" s="44">
        <f t="shared" si="11"/>
        <v>1256</v>
      </c>
      <c r="I52" s="53" t="s">
        <v>259</v>
      </c>
      <c r="J52" s="54" t="s">
        <v>260</v>
      </c>
      <c r="K52" s="53">
        <v>1256</v>
      </c>
      <c r="L52" s="53" t="s">
        <v>240</v>
      </c>
      <c r="M52" s="54" t="s">
        <v>116</v>
      </c>
      <c r="N52" s="54"/>
      <c r="O52" s="55" t="s">
        <v>144</v>
      </c>
      <c r="P52" s="55" t="s">
        <v>261</v>
      </c>
    </row>
    <row r="53" spans="1:16" ht="12.75" customHeight="1" thickBot="1">
      <c r="A53" s="44" t="str">
        <f t="shared" si="6"/>
        <v> BBS 99 </v>
      </c>
      <c r="B53" s="5" t="str">
        <f t="shared" si="7"/>
        <v>I</v>
      </c>
      <c r="C53" s="44">
        <f t="shared" si="8"/>
        <v>48533.646</v>
      </c>
      <c r="D53" s="43" t="str">
        <f t="shared" si="9"/>
        <v>vis</v>
      </c>
      <c r="E53" s="52">
        <f>VLOOKUP(C53,A!C$21:E$973,3,FALSE)</f>
        <v>1465.0020615867584</v>
      </c>
      <c r="F53" s="5" t="s">
        <v>98</v>
      </c>
      <c r="G53" s="43" t="str">
        <f t="shared" si="10"/>
        <v>48533.646</v>
      </c>
      <c r="H53" s="44">
        <f t="shared" si="11"/>
        <v>1465</v>
      </c>
      <c r="I53" s="53" t="s">
        <v>262</v>
      </c>
      <c r="J53" s="54" t="s">
        <v>263</v>
      </c>
      <c r="K53" s="53">
        <v>1465</v>
      </c>
      <c r="L53" s="53" t="s">
        <v>232</v>
      </c>
      <c r="M53" s="54" t="s">
        <v>116</v>
      </c>
      <c r="N53" s="54"/>
      <c r="O53" s="55" t="s">
        <v>144</v>
      </c>
      <c r="P53" s="55" t="s">
        <v>264</v>
      </c>
    </row>
    <row r="54" spans="1:16" ht="12.75" customHeight="1" thickBot="1">
      <c r="A54" s="44" t="str">
        <f t="shared" si="6"/>
        <v>IBVS 4083 </v>
      </c>
      <c r="B54" s="5" t="str">
        <f t="shared" si="7"/>
        <v>I</v>
      </c>
      <c r="C54" s="44">
        <f t="shared" si="8"/>
        <v>48541.43</v>
      </c>
      <c r="D54" s="43" t="str">
        <f t="shared" si="9"/>
        <v>vis</v>
      </c>
      <c r="E54" s="52">
        <f>VLOOKUP(C54,A!C$21:E$973,3,FALSE)</f>
        <v>1468.9989211970644</v>
      </c>
      <c r="F54" s="5" t="s">
        <v>98</v>
      </c>
      <c r="G54" s="43" t="str">
        <f t="shared" si="10"/>
        <v>48541.430</v>
      </c>
      <c r="H54" s="44">
        <f t="shared" si="11"/>
        <v>1469</v>
      </c>
      <c r="I54" s="53" t="s">
        <v>265</v>
      </c>
      <c r="J54" s="54" t="s">
        <v>266</v>
      </c>
      <c r="K54" s="53">
        <v>1469</v>
      </c>
      <c r="L54" s="53" t="s">
        <v>186</v>
      </c>
      <c r="M54" s="54" t="s">
        <v>267</v>
      </c>
      <c r="N54" s="54" t="s">
        <v>268</v>
      </c>
      <c r="O54" s="55" t="s">
        <v>269</v>
      </c>
      <c r="P54" s="56" t="s">
        <v>270</v>
      </c>
    </row>
    <row r="55" spans="1:16" ht="12.75" customHeight="1" thickBot="1">
      <c r="A55" s="44" t="str">
        <f t="shared" si="6"/>
        <v> BBS 100 </v>
      </c>
      <c r="B55" s="5" t="str">
        <f t="shared" si="7"/>
        <v>I</v>
      </c>
      <c r="C55" s="44">
        <f t="shared" si="8"/>
        <v>48619.344</v>
      </c>
      <c r="D55" s="43" t="str">
        <f t="shared" si="9"/>
        <v>vis</v>
      </c>
      <c r="E55" s="52">
        <f>VLOOKUP(C55,A!C$21:E$973,3,FALSE)</f>
        <v>1509.0055141669236</v>
      </c>
      <c r="F55" s="5" t="s">
        <v>98</v>
      </c>
      <c r="G55" s="43" t="str">
        <f t="shared" si="10"/>
        <v>48619.344</v>
      </c>
      <c r="H55" s="44">
        <f t="shared" si="11"/>
        <v>1509</v>
      </c>
      <c r="I55" s="53" t="s">
        <v>271</v>
      </c>
      <c r="J55" s="54" t="s">
        <v>272</v>
      </c>
      <c r="K55" s="53">
        <v>1509</v>
      </c>
      <c r="L55" s="53" t="s">
        <v>178</v>
      </c>
      <c r="M55" s="54" t="s">
        <v>116</v>
      </c>
      <c r="N55" s="54"/>
      <c r="O55" s="55" t="s">
        <v>179</v>
      </c>
      <c r="P55" s="55" t="s">
        <v>273</v>
      </c>
    </row>
    <row r="56" spans="1:16" ht="12.75" customHeight="1" thickBot="1">
      <c r="A56" s="44" t="str">
        <f t="shared" si="6"/>
        <v> BBS 102 </v>
      </c>
      <c r="B56" s="5" t="str">
        <f t="shared" si="7"/>
        <v>I</v>
      </c>
      <c r="C56" s="44">
        <f t="shared" si="8"/>
        <v>48872.523</v>
      </c>
      <c r="D56" s="43" t="str">
        <f t="shared" si="9"/>
        <v>vis</v>
      </c>
      <c r="E56" s="52">
        <f>VLOOKUP(C56,A!C$21:E$973,3,FALSE)</f>
        <v>1639.0056322652954</v>
      </c>
      <c r="F56" s="5" t="s">
        <v>98</v>
      </c>
      <c r="G56" s="43" t="str">
        <f t="shared" si="10"/>
        <v>48872.523</v>
      </c>
      <c r="H56" s="44">
        <f t="shared" si="11"/>
        <v>1639</v>
      </c>
      <c r="I56" s="53" t="s">
        <v>274</v>
      </c>
      <c r="J56" s="54" t="s">
        <v>275</v>
      </c>
      <c r="K56" s="53">
        <v>1639</v>
      </c>
      <c r="L56" s="53" t="s">
        <v>178</v>
      </c>
      <c r="M56" s="54" t="s">
        <v>116</v>
      </c>
      <c r="N56" s="54"/>
      <c r="O56" s="55" t="s">
        <v>144</v>
      </c>
      <c r="P56" s="55" t="s">
        <v>276</v>
      </c>
    </row>
    <row r="57" spans="1:16" ht="12.75" customHeight="1" thickBot="1">
      <c r="A57" s="44" t="str">
        <f t="shared" si="6"/>
        <v>IBVS 4083 </v>
      </c>
      <c r="B57" s="5" t="str">
        <f t="shared" si="7"/>
        <v>I</v>
      </c>
      <c r="C57" s="44">
        <f t="shared" si="8"/>
        <v>48915.356</v>
      </c>
      <c r="D57" s="43" t="str">
        <f t="shared" si="9"/>
        <v>vis</v>
      </c>
      <c r="E57" s="52">
        <f>VLOOKUP(C57,A!C$21:E$973,3,FALSE)</f>
        <v>1660.999143016611</v>
      </c>
      <c r="F57" s="5" t="s">
        <v>98</v>
      </c>
      <c r="G57" s="43" t="str">
        <f t="shared" si="10"/>
        <v>48915.356</v>
      </c>
      <c r="H57" s="44">
        <f t="shared" si="11"/>
        <v>1661</v>
      </c>
      <c r="I57" s="53" t="s">
        <v>277</v>
      </c>
      <c r="J57" s="54" t="s">
        <v>278</v>
      </c>
      <c r="K57" s="53">
        <v>1661</v>
      </c>
      <c r="L57" s="53" t="s">
        <v>186</v>
      </c>
      <c r="M57" s="54" t="s">
        <v>267</v>
      </c>
      <c r="N57" s="54" t="s">
        <v>268</v>
      </c>
      <c r="O57" s="55" t="s">
        <v>269</v>
      </c>
      <c r="P57" s="56" t="s">
        <v>270</v>
      </c>
    </row>
    <row r="58" spans="1:16" ht="12.75" customHeight="1" thickBot="1">
      <c r="A58" s="44" t="str">
        <f t="shared" si="6"/>
        <v>IBVS 4083 </v>
      </c>
      <c r="B58" s="5" t="str">
        <f t="shared" si="7"/>
        <v>I</v>
      </c>
      <c r="C58" s="44">
        <f t="shared" si="8"/>
        <v>48917.304</v>
      </c>
      <c r="D58" s="43" t="str">
        <f t="shared" si="9"/>
        <v>vis</v>
      </c>
      <c r="E58" s="52">
        <f>VLOOKUP(C58,A!C$21:E$973,3,FALSE)</f>
        <v>1661.9993848615316</v>
      </c>
      <c r="F58" s="5" t="s">
        <v>98</v>
      </c>
      <c r="G58" s="43" t="str">
        <f t="shared" si="10"/>
        <v>48917.304</v>
      </c>
      <c r="H58" s="44">
        <f t="shared" si="11"/>
        <v>1662</v>
      </c>
      <c r="I58" s="53" t="s">
        <v>279</v>
      </c>
      <c r="J58" s="54" t="s">
        <v>280</v>
      </c>
      <c r="K58" s="53">
        <v>1662</v>
      </c>
      <c r="L58" s="53" t="s">
        <v>163</v>
      </c>
      <c r="M58" s="54" t="s">
        <v>267</v>
      </c>
      <c r="N58" s="54" t="s">
        <v>268</v>
      </c>
      <c r="O58" s="55" t="s">
        <v>269</v>
      </c>
      <c r="P58" s="56" t="s">
        <v>270</v>
      </c>
    </row>
    <row r="59" spans="1:16" ht="12.75" customHeight="1" thickBot="1">
      <c r="A59" s="44" t="str">
        <f t="shared" si="6"/>
        <v> BBS 103 </v>
      </c>
      <c r="B59" s="5" t="str">
        <f t="shared" si="7"/>
        <v>I</v>
      </c>
      <c r="C59" s="44">
        <f t="shared" si="8"/>
        <v>49026.363</v>
      </c>
      <c r="D59" s="43" t="str">
        <f t="shared" si="9"/>
        <v>vis</v>
      </c>
      <c r="E59" s="52">
        <f>VLOOKUP(C59,A!C$21:E$973,3,FALSE)</f>
        <v>1717.9980375131745</v>
      </c>
      <c r="F59" s="5" t="s">
        <v>98</v>
      </c>
      <c r="G59" s="43" t="str">
        <f t="shared" si="10"/>
        <v>49026.363</v>
      </c>
      <c r="H59" s="44">
        <f t="shared" si="11"/>
        <v>1718</v>
      </c>
      <c r="I59" s="53" t="s">
        <v>281</v>
      </c>
      <c r="J59" s="54" t="s">
        <v>282</v>
      </c>
      <c r="K59" s="53">
        <v>1718</v>
      </c>
      <c r="L59" s="53" t="s">
        <v>189</v>
      </c>
      <c r="M59" s="54" t="s">
        <v>116</v>
      </c>
      <c r="N59" s="54"/>
      <c r="O59" s="55" t="s">
        <v>144</v>
      </c>
      <c r="P59" s="55" t="s">
        <v>283</v>
      </c>
    </row>
    <row r="60" spans="1:16" ht="12.75" customHeight="1" thickBot="1">
      <c r="A60" s="44" t="str">
        <f t="shared" si="6"/>
        <v> BBS 103 </v>
      </c>
      <c r="B60" s="5" t="str">
        <f t="shared" si="7"/>
        <v>I</v>
      </c>
      <c r="C60" s="44">
        <f t="shared" si="8"/>
        <v>49065.326</v>
      </c>
      <c r="D60" s="43" t="str">
        <f t="shared" si="9"/>
        <v>vis</v>
      </c>
      <c r="E60" s="52">
        <f>VLOOKUP(C60,A!C$21:E$973,3,FALSE)</f>
        <v>1738.0044148251443</v>
      </c>
      <c r="F60" s="5" t="s">
        <v>98</v>
      </c>
      <c r="G60" s="43" t="str">
        <f t="shared" si="10"/>
        <v>49065.326</v>
      </c>
      <c r="H60" s="44">
        <f t="shared" si="11"/>
        <v>1738</v>
      </c>
      <c r="I60" s="53" t="s">
        <v>284</v>
      </c>
      <c r="J60" s="54" t="s">
        <v>285</v>
      </c>
      <c r="K60" s="53">
        <v>1738</v>
      </c>
      <c r="L60" s="53" t="s">
        <v>286</v>
      </c>
      <c r="M60" s="54" t="s">
        <v>116</v>
      </c>
      <c r="N60" s="54"/>
      <c r="O60" s="55" t="s">
        <v>179</v>
      </c>
      <c r="P60" s="55" t="s">
        <v>283</v>
      </c>
    </row>
    <row r="61" spans="1:16" ht="12.75" customHeight="1" thickBot="1">
      <c r="A61" s="44" t="str">
        <f t="shared" si="6"/>
        <v> BBS 109 </v>
      </c>
      <c r="B61" s="5" t="str">
        <f t="shared" si="7"/>
        <v>I</v>
      </c>
      <c r="C61" s="44">
        <f t="shared" si="8"/>
        <v>49807.321</v>
      </c>
      <c r="D61" s="43" t="str">
        <f t="shared" si="9"/>
        <v>vis</v>
      </c>
      <c r="E61" s="52">
        <f>VLOOKUP(C61,A!C$21:E$973,3,FALSE)</f>
        <v>2118.9974578042234</v>
      </c>
      <c r="F61" s="5" t="s">
        <v>98</v>
      </c>
      <c r="G61" s="43" t="str">
        <f t="shared" si="10"/>
        <v>49807.321</v>
      </c>
      <c r="H61" s="44">
        <f t="shared" si="11"/>
        <v>2119</v>
      </c>
      <c r="I61" s="53" t="s">
        <v>287</v>
      </c>
      <c r="J61" s="54" t="s">
        <v>288</v>
      </c>
      <c r="K61" s="53">
        <v>2119</v>
      </c>
      <c r="L61" s="53" t="s">
        <v>193</v>
      </c>
      <c r="M61" s="54" t="s">
        <v>116</v>
      </c>
      <c r="N61" s="54"/>
      <c r="O61" s="55" t="s">
        <v>144</v>
      </c>
      <c r="P61" s="55" t="s">
        <v>289</v>
      </c>
    </row>
    <row r="62" spans="1:16" ht="12.75" customHeight="1" thickBot="1">
      <c r="A62" s="44" t="str">
        <f t="shared" si="6"/>
        <v> BBS 116 </v>
      </c>
      <c r="B62" s="5" t="str">
        <f t="shared" si="7"/>
        <v>I</v>
      </c>
      <c r="C62" s="44">
        <f t="shared" si="8"/>
        <v>50722.674</v>
      </c>
      <c r="D62" s="43" t="str">
        <f t="shared" si="9"/>
        <v>vis</v>
      </c>
      <c r="E62" s="52">
        <f>VLOOKUP(C62,A!C$21:E$973,3,FALSE)</f>
        <v>2589.0048363849764</v>
      </c>
      <c r="F62" s="5" t="s">
        <v>98</v>
      </c>
      <c r="G62" s="43" t="str">
        <f t="shared" si="10"/>
        <v>50722.674</v>
      </c>
      <c r="H62" s="44">
        <f t="shared" si="11"/>
        <v>2589</v>
      </c>
      <c r="I62" s="53" t="s">
        <v>290</v>
      </c>
      <c r="J62" s="54" t="s">
        <v>291</v>
      </c>
      <c r="K62" s="53">
        <v>2589</v>
      </c>
      <c r="L62" s="53" t="s">
        <v>286</v>
      </c>
      <c r="M62" s="54" t="s">
        <v>116</v>
      </c>
      <c r="N62" s="54"/>
      <c r="O62" s="55" t="s">
        <v>144</v>
      </c>
      <c r="P62" s="55" t="s">
        <v>292</v>
      </c>
    </row>
    <row r="63" spans="1:16" ht="12.75" customHeight="1" thickBot="1">
      <c r="A63" s="44" t="str">
        <f t="shared" si="6"/>
        <v> BBS 119 </v>
      </c>
      <c r="B63" s="5" t="str">
        <f t="shared" si="7"/>
        <v>I</v>
      </c>
      <c r="C63" s="44">
        <f t="shared" si="8"/>
        <v>51135.558</v>
      </c>
      <c r="D63" s="43" t="str">
        <f t="shared" si="9"/>
        <v>vis</v>
      </c>
      <c r="E63" s="52">
        <f>VLOOKUP(C63,A!C$21:E$973,3,FALSE)</f>
        <v>2801.0088681606253</v>
      </c>
      <c r="F63" s="5" t="s">
        <v>98</v>
      </c>
      <c r="G63" s="43" t="str">
        <f t="shared" si="10"/>
        <v>51135.558</v>
      </c>
      <c r="H63" s="44">
        <f t="shared" si="11"/>
        <v>2801</v>
      </c>
      <c r="I63" s="53" t="s">
        <v>293</v>
      </c>
      <c r="J63" s="54" t="s">
        <v>294</v>
      </c>
      <c r="K63" s="53">
        <v>2801</v>
      </c>
      <c r="L63" s="53" t="s">
        <v>295</v>
      </c>
      <c r="M63" s="54" t="s">
        <v>116</v>
      </c>
      <c r="N63" s="54"/>
      <c r="O63" s="55" t="s">
        <v>144</v>
      </c>
      <c r="P63" s="55" t="s">
        <v>296</v>
      </c>
    </row>
    <row r="64" spans="1:16" ht="12.75" customHeight="1" thickBot="1">
      <c r="A64" s="44" t="str">
        <f t="shared" si="6"/>
        <v> BBS 124 </v>
      </c>
      <c r="B64" s="5" t="str">
        <f t="shared" si="7"/>
        <v>I</v>
      </c>
      <c r="C64" s="44">
        <f t="shared" si="8"/>
        <v>51959.358</v>
      </c>
      <c r="D64" s="43" t="str">
        <f t="shared" si="9"/>
        <v>vis</v>
      </c>
      <c r="E64" s="52">
        <f>VLOOKUP(C64,A!C$21:E$973,3,FALSE)</f>
        <v>3224.0064204435453</v>
      </c>
      <c r="F64" s="5" t="s">
        <v>98</v>
      </c>
      <c r="G64" s="43" t="str">
        <f t="shared" si="10"/>
        <v>51959.358</v>
      </c>
      <c r="H64" s="44">
        <f t="shared" si="11"/>
        <v>3224</v>
      </c>
      <c r="I64" s="53" t="s">
        <v>302</v>
      </c>
      <c r="J64" s="54" t="s">
        <v>303</v>
      </c>
      <c r="K64" s="53">
        <v>3224</v>
      </c>
      <c r="L64" s="53" t="s">
        <v>225</v>
      </c>
      <c r="M64" s="54" t="s">
        <v>116</v>
      </c>
      <c r="N64" s="54"/>
      <c r="O64" s="55" t="s">
        <v>144</v>
      </c>
      <c r="P64" s="55" t="s">
        <v>304</v>
      </c>
    </row>
    <row r="65" spans="1:16" ht="12.75" customHeight="1" thickBot="1">
      <c r="A65" s="44" t="str">
        <f t="shared" si="6"/>
        <v> BBS 126 </v>
      </c>
      <c r="B65" s="5" t="str">
        <f t="shared" si="7"/>
        <v>I</v>
      </c>
      <c r="C65" s="44">
        <f t="shared" si="8"/>
        <v>52208.631</v>
      </c>
      <c r="D65" s="43" t="str">
        <f t="shared" si="9"/>
        <v>vis</v>
      </c>
      <c r="E65" s="52">
        <f>VLOOKUP(C65,A!C$21:E$973,3,FALSE)</f>
        <v>3352.0009201403413</v>
      </c>
      <c r="F65" s="5" t="s">
        <v>98</v>
      </c>
      <c r="G65" s="43" t="str">
        <f t="shared" si="10"/>
        <v>52208.631</v>
      </c>
      <c r="H65" s="44">
        <f t="shared" si="11"/>
        <v>3352</v>
      </c>
      <c r="I65" s="53" t="s">
        <v>305</v>
      </c>
      <c r="J65" s="54" t="s">
        <v>306</v>
      </c>
      <c r="K65" s="53">
        <v>3352</v>
      </c>
      <c r="L65" s="53" t="s">
        <v>148</v>
      </c>
      <c r="M65" s="54" t="s">
        <v>116</v>
      </c>
      <c r="N65" s="54"/>
      <c r="O65" s="55" t="s">
        <v>144</v>
      </c>
      <c r="P65" s="55" t="s">
        <v>307</v>
      </c>
    </row>
    <row r="66" spans="1:16" ht="12.75" customHeight="1" thickBot="1">
      <c r="A66" s="44" t="str">
        <f t="shared" si="6"/>
        <v> BBS 130 </v>
      </c>
      <c r="B66" s="5" t="str">
        <f t="shared" si="7"/>
        <v>I</v>
      </c>
      <c r="C66" s="44">
        <f t="shared" si="8"/>
        <v>52878.585</v>
      </c>
      <c r="D66" s="43" t="str">
        <f t="shared" si="9"/>
        <v>vis</v>
      </c>
      <c r="E66" s="52">
        <f>VLOOKUP(C66,A!C$21:E$973,3,FALSE)</f>
        <v>3696.00298634834</v>
      </c>
      <c r="F66" s="5" t="s">
        <v>98</v>
      </c>
      <c r="G66" s="43" t="str">
        <f t="shared" si="10"/>
        <v>52878.585</v>
      </c>
      <c r="H66" s="44">
        <f t="shared" si="11"/>
        <v>3696</v>
      </c>
      <c r="I66" s="53" t="s">
        <v>308</v>
      </c>
      <c r="J66" s="54" t="s">
        <v>309</v>
      </c>
      <c r="K66" s="53">
        <v>3696</v>
      </c>
      <c r="L66" s="53" t="s">
        <v>310</v>
      </c>
      <c r="M66" s="54" t="s">
        <v>116</v>
      </c>
      <c r="N66" s="54"/>
      <c r="O66" s="55" t="s">
        <v>144</v>
      </c>
      <c r="P66" s="55" t="s">
        <v>311</v>
      </c>
    </row>
    <row r="67" spans="1:16" ht="12.75" customHeight="1" thickBot="1">
      <c r="A67" s="44" t="str">
        <f t="shared" si="6"/>
        <v>IBVS 5690 </v>
      </c>
      <c r="B67" s="5" t="str">
        <f t="shared" si="7"/>
        <v>I</v>
      </c>
      <c r="C67" s="44">
        <f t="shared" si="8"/>
        <v>53308.9866</v>
      </c>
      <c r="D67" s="43" t="str">
        <f t="shared" si="9"/>
        <v>vis</v>
      </c>
      <c r="E67" s="52">
        <f>VLOOKUP(C67,A!C$21:E$973,3,FALSE)</f>
        <v>3917.0018007434005</v>
      </c>
      <c r="F67" s="5" t="s">
        <v>98</v>
      </c>
      <c r="G67" s="43" t="str">
        <f t="shared" si="10"/>
        <v>53308.9866</v>
      </c>
      <c r="H67" s="44">
        <f t="shared" si="11"/>
        <v>3917</v>
      </c>
      <c r="I67" s="53" t="s">
        <v>312</v>
      </c>
      <c r="J67" s="54" t="s">
        <v>313</v>
      </c>
      <c r="K67" s="53">
        <v>3917</v>
      </c>
      <c r="L67" s="53" t="s">
        <v>314</v>
      </c>
      <c r="M67" s="54" t="s">
        <v>267</v>
      </c>
      <c r="N67" s="54" t="s">
        <v>268</v>
      </c>
      <c r="O67" s="55" t="s">
        <v>315</v>
      </c>
      <c r="P67" s="56" t="s">
        <v>316</v>
      </c>
    </row>
    <row r="68" spans="1:16" ht="12.75" customHeight="1" thickBot="1">
      <c r="A68" s="44" t="str">
        <f t="shared" si="6"/>
        <v>OEJV 0003 </v>
      </c>
      <c r="B68" s="5" t="str">
        <f t="shared" si="7"/>
        <v>I</v>
      </c>
      <c r="C68" s="44">
        <f t="shared" si="8"/>
        <v>53326.511</v>
      </c>
      <c r="D68" s="43" t="str">
        <f t="shared" si="9"/>
        <v>vis</v>
      </c>
      <c r="E68" s="52">
        <f>VLOOKUP(C68,A!C$21:E$973,3,FALSE)</f>
        <v>3926.0000749667893</v>
      </c>
      <c r="F68" s="5" t="s">
        <v>98</v>
      </c>
      <c r="G68" s="43" t="str">
        <f t="shared" si="10"/>
        <v>53326.511</v>
      </c>
      <c r="H68" s="44">
        <f t="shared" si="11"/>
        <v>3926</v>
      </c>
      <c r="I68" s="53" t="s">
        <v>317</v>
      </c>
      <c r="J68" s="54" t="s">
        <v>318</v>
      </c>
      <c r="K68" s="53">
        <v>3926</v>
      </c>
      <c r="L68" s="53" t="s">
        <v>183</v>
      </c>
      <c r="M68" s="54" t="s">
        <v>116</v>
      </c>
      <c r="N68" s="54"/>
      <c r="O68" s="55" t="s">
        <v>144</v>
      </c>
      <c r="P68" s="56" t="s">
        <v>319</v>
      </c>
    </row>
    <row r="69" spans="1:16" ht="12.75" customHeight="1" thickBot="1">
      <c r="A69" s="44" t="str">
        <f t="shared" si="6"/>
        <v>BAVM 178 </v>
      </c>
      <c r="B69" s="5" t="str">
        <f t="shared" si="7"/>
        <v>I</v>
      </c>
      <c r="C69" s="44">
        <f t="shared" si="8"/>
        <v>53780.289</v>
      </c>
      <c r="D69" s="43" t="str">
        <f t="shared" si="9"/>
        <v>vis</v>
      </c>
      <c r="E69" s="52">
        <f>VLOOKUP(C69,A!C$21:E$973,3,FALSE)</f>
        <v>4159.0019968893885</v>
      </c>
      <c r="F69" s="5" t="s">
        <v>98</v>
      </c>
      <c r="G69" s="43" t="str">
        <f t="shared" si="10"/>
        <v>53780.2890</v>
      </c>
      <c r="H69" s="44">
        <f t="shared" si="11"/>
        <v>4159</v>
      </c>
      <c r="I69" s="53" t="s">
        <v>324</v>
      </c>
      <c r="J69" s="54" t="s">
        <v>325</v>
      </c>
      <c r="K69" s="53">
        <v>4159</v>
      </c>
      <c r="L69" s="53" t="s">
        <v>326</v>
      </c>
      <c r="M69" s="54" t="s">
        <v>327</v>
      </c>
      <c r="N69" s="54" t="s">
        <v>328</v>
      </c>
      <c r="O69" s="55" t="s">
        <v>329</v>
      </c>
      <c r="P69" s="56" t="s">
        <v>330</v>
      </c>
    </row>
    <row r="70" spans="1:16" ht="12.75" customHeight="1" thickBot="1">
      <c r="A70" s="44" t="str">
        <f t="shared" si="6"/>
        <v>IBVS 5870 </v>
      </c>
      <c r="B70" s="5" t="str">
        <f t="shared" si="7"/>
        <v>II</v>
      </c>
      <c r="C70" s="44">
        <f t="shared" si="8"/>
        <v>54511.5714</v>
      </c>
      <c r="D70" s="43" t="str">
        <f t="shared" si="9"/>
        <v>vis</v>
      </c>
      <c r="E70" s="52">
        <f>VLOOKUP(C70,A!C$21:E$973,3,FALSE)</f>
        <v>4534.494428581037</v>
      </c>
      <c r="F70" s="5" t="s">
        <v>98</v>
      </c>
      <c r="G70" s="43" t="str">
        <f t="shared" si="10"/>
        <v>54511.5714</v>
      </c>
      <c r="H70" s="44">
        <f t="shared" si="11"/>
        <v>4534.5</v>
      </c>
      <c r="I70" s="53" t="s">
        <v>338</v>
      </c>
      <c r="J70" s="54" t="s">
        <v>339</v>
      </c>
      <c r="K70" s="53" t="s">
        <v>340</v>
      </c>
      <c r="L70" s="53" t="s">
        <v>341</v>
      </c>
      <c r="M70" s="54" t="s">
        <v>327</v>
      </c>
      <c r="N70" s="54" t="s">
        <v>98</v>
      </c>
      <c r="O70" s="55" t="s">
        <v>342</v>
      </c>
      <c r="P70" s="56" t="s">
        <v>343</v>
      </c>
    </row>
    <row r="71" spans="1:16" ht="12.75" customHeight="1" thickBot="1">
      <c r="A71" s="44" t="str">
        <f t="shared" si="6"/>
        <v>IBVS 5894 </v>
      </c>
      <c r="B71" s="5" t="str">
        <f t="shared" si="7"/>
        <v>II</v>
      </c>
      <c r="C71" s="44">
        <f t="shared" si="8"/>
        <v>54842.6844</v>
      </c>
      <c r="D71" s="43" t="str">
        <f t="shared" si="9"/>
        <v>vis</v>
      </c>
      <c r="E71" s="52">
        <f>VLOOKUP(C71,A!C$21:E$973,3,FALSE)</f>
        <v>4704.511409072726</v>
      </c>
      <c r="F71" s="5" t="s">
        <v>98</v>
      </c>
      <c r="G71" s="43" t="str">
        <f t="shared" si="10"/>
        <v>54842.6844</v>
      </c>
      <c r="H71" s="44">
        <f t="shared" si="11"/>
        <v>4704.5</v>
      </c>
      <c r="I71" s="53" t="s">
        <v>344</v>
      </c>
      <c r="J71" s="54" t="s">
        <v>345</v>
      </c>
      <c r="K71" s="53" t="s">
        <v>346</v>
      </c>
      <c r="L71" s="53" t="s">
        <v>347</v>
      </c>
      <c r="M71" s="54" t="s">
        <v>327</v>
      </c>
      <c r="N71" s="54" t="s">
        <v>98</v>
      </c>
      <c r="O71" s="55" t="s">
        <v>139</v>
      </c>
      <c r="P71" s="56" t="s">
        <v>348</v>
      </c>
    </row>
    <row r="72" spans="1:16" ht="12.75" customHeight="1" thickBot="1">
      <c r="A72" s="44" t="str">
        <f t="shared" si="6"/>
        <v>BAVM 214 </v>
      </c>
      <c r="B72" s="5" t="str">
        <f t="shared" si="7"/>
        <v>I</v>
      </c>
      <c r="C72" s="44">
        <f t="shared" si="8"/>
        <v>54857.2647</v>
      </c>
      <c r="D72" s="43" t="str">
        <f t="shared" si="9"/>
        <v>vis</v>
      </c>
      <c r="E72" s="52">
        <f>VLOOKUP(C72,A!C$21:E$973,3,FALSE)</f>
        <v>4711.997972815808</v>
      </c>
      <c r="F72" s="5" t="s">
        <v>98</v>
      </c>
      <c r="G72" s="43" t="str">
        <f t="shared" si="10"/>
        <v>54857.2647</v>
      </c>
      <c r="H72" s="44">
        <f t="shared" si="11"/>
        <v>4712</v>
      </c>
      <c r="I72" s="53" t="s">
        <v>349</v>
      </c>
      <c r="J72" s="54" t="s">
        <v>350</v>
      </c>
      <c r="K72" s="53" t="s">
        <v>351</v>
      </c>
      <c r="L72" s="53" t="s">
        <v>352</v>
      </c>
      <c r="M72" s="54" t="s">
        <v>327</v>
      </c>
      <c r="N72" s="54" t="s">
        <v>328</v>
      </c>
      <c r="O72" s="55" t="s">
        <v>353</v>
      </c>
      <c r="P72" s="56" t="s">
        <v>354</v>
      </c>
    </row>
    <row r="73" spans="1:16" ht="12.75" customHeight="1" thickBot="1">
      <c r="A73" s="44" t="str">
        <f t="shared" si="6"/>
        <v>IBVS 5992 </v>
      </c>
      <c r="B73" s="5" t="str">
        <f t="shared" si="7"/>
        <v>I</v>
      </c>
      <c r="C73" s="44">
        <f t="shared" si="8"/>
        <v>55583.6766</v>
      </c>
      <c r="D73" s="43" t="str">
        <f t="shared" si="9"/>
        <v>vis</v>
      </c>
      <c r="E73" s="52">
        <f>VLOOKUP(C73,A!C$21:E$973,3,FALSE)</f>
        <v>5084.9895431595605</v>
      </c>
      <c r="F73" s="5" t="s">
        <v>98</v>
      </c>
      <c r="G73" s="43" t="str">
        <f t="shared" si="10"/>
        <v>55583.6766</v>
      </c>
      <c r="H73" s="44">
        <f t="shared" si="11"/>
        <v>5085</v>
      </c>
      <c r="I73" s="53" t="s">
        <v>355</v>
      </c>
      <c r="J73" s="54" t="s">
        <v>356</v>
      </c>
      <c r="K73" s="53" t="s">
        <v>357</v>
      </c>
      <c r="L73" s="53" t="s">
        <v>358</v>
      </c>
      <c r="M73" s="54" t="s">
        <v>327</v>
      </c>
      <c r="N73" s="54" t="s">
        <v>98</v>
      </c>
      <c r="O73" s="55" t="s">
        <v>139</v>
      </c>
      <c r="P73" s="56" t="s">
        <v>359</v>
      </c>
    </row>
    <row r="74" spans="1:16" ht="12.75" customHeight="1" thickBot="1">
      <c r="A74" s="44" t="str">
        <f t="shared" si="6"/>
        <v>BAVM 232 </v>
      </c>
      <c r="B74" s="5" t="str">
        <f t="shared" si="7"/>
        <v>I</v>
      </c>
      <c r="C74" s="44">
        <f t="shared" si="8"/>
        <v>56220.4931</v>
      </c>
      <c r="D74" s="43" t="str">
        <f t="shared" si="9"/>
        <v>CCD</v>
      </c>
      <c r="E74" s="52">
        <f>VLOOKUP(C74,A!C$21:E$973,3,FALSE)</f>
        <v>5411.9764583736605</v>
      </c>
      <c r="F74" s="5" t="str">
        <f>LEFT(M74,1)</f>
        <v>C</v>
      </c>
      <c r="G74" s="43" t="str">
        <f t="shared" si="10"/>
        <v>56220.4931</v>
      </c>
      <c r="H74" s="44">
        <f t="shared" si="11"/>
        <v>5412</v>
      </c>
      <c r="I74" s="53" t="s">
        <v>360</v>
      </c>
      <c r="J74" s="54" t="s">
        <v>361</v>
      </c>
      <c r="K74" s="53" t="s">
        <v>362</v>
      </c>
      <c r="L74" s="53" t="s">
        <v>363</v>
      </c>
      <c r="M74" s="54" t="s">
        <v>327</v>
      </c>
      <c r="N74" s="54" t="s">
        <v>364</v>
      </c>
      <c r="O74" s="55" t="s">
        <v>365</v>
      </c>
      <c r="P74" s="56" t="s">
        <v>366</v>
      </c>
    </row>
    <row r="75" spans="1:16" ht="12.75" customHeight="1" thickBot="1">
      <c r="A75" s="44" t="str">
        <f t="shared" si="6"/>
        <v>IBVS 6042 </v>
      </c>
      <c r="B75" s="5" t="str">
        <f t="shared" si="7"/>
        <v>I</v>
      </c>
      <c r="C75" s="44">
        <f t="shared" si="8"/>
        <v>56245.8087</v>
      </c>
      <c r="D75" s="43" t="str">
        <f t="shared" si="9"/>
        <v>CCD</v>
      </c>
      <c r="E75" s="52">
        <f>VLOOKUP(C75,A!C$21:E$973,3,FALSE)</f>
        <v>5424.9752891998005</v>
      </c>
      <c r="F75" s="5" t="str">
        <f>LEFT(M75,1)</f>
        <v>C</v>
      </c>
      <c r="G75" s="43" t="str">
        <f t="shared" si="10"/>
        <v>56245.8087</v>
      </c>
      <c r="H75" s="44">
        <f t="shared" si="11"/>
        <v>5425</v>
      </c>
      <c r="I75" s="53" t="s">
        <v>367</v>
      </c>
      <c r="J75" s="54" t="s">
        <v>368</v>
      </c>
      <c r="K75" s="53" t="s">
        <v>369</v>
      </c>
      <c r="L75" s="53" t="s">
        <v>370</v>
      </c>
      <c r="M75" s="54" t="s">
        <v>327</v>
      </c>
      <c r="N75" s="54" t="s">
        <v>98</v>
      </c>
      <c r="O75" s="55" t="s">
        <v>139</v>
      </c>
      <c r="P75" s="56" t="s">
        <v>371</v>
      </c>
    </row>
    <row r="76" spans="1:16" ht="12.75" customHeight="1" thickBot="1">
      <c r="A76" s="44" t="str">
        <f t="shared" si="6"/>
        <v> AA 27.156 </v>
      </c>
      <c r="B76" s="5" t="str">
        <f t="shared" si="7"/>
        <v>I</v>
      </c>
      <c r="C76" s="44">
        <f t="shared" si="8"/>
        <v>28188.192</v>
      </c>
      <c r="D76" s="43" t="str">
        <f t="shared" si="9"/>
        <v>vis</v>
      </c>
      <c r="E76" s="52">
        <f>VLOOKUP(C76,A!C$21:E$973,3,FALSE)</f>
        <v>-8981.802068159192</v>
      </c>
      <c r="F76" s="5" t="s">
        <v>98</v>
      </c>
      <c r="G76" s="43" t="str">
        <f t="shared" si="10"/>
        <v>28188.192</v>
      </c>
      <c r="H76" s="44">
        <f t="shared" si="11"/>
        <v>-8982</v>
      </c>
      <c r="I76" s="53" t="s">
        <v>119</v>
      </c>
      <c r="J76" s="54" t="s">
        <v>120</v>
      </c>
      <c r="K76" s="53">
        <v>-8982</v>
      </c>
      <c r="L76" s="53" t="s">
        <v>121</v>
      </c>
      <c r="M76" s="54" t="s">
        <v>116</v>
      </c>
      <c r="N76" s="54"/>
      <c r="O76" s="55" t="s">
        <v>117</v>
      </c>
      <c r="P76" s="55" t="s">
        <v>122</v>
      </c>
    </row>
    <row r="77" spans="1:16" ht="12.75" customHeight="1" thickBot="1">
      <c r="A77" s="44" t="str">
        <f t="shared" si="6"/>
        <v>VSB 38 </v>
      </c>
      <c r="B77" s="5" t="str">
        <f t="shared" si="7"/>
        <v>I</v>
      </c>
      <c r="C77" s="44">
        <f t="shared" si="8"/>
        <v>51895.0846</v>
      </c>
      <c r="D77" s="43" t="str">
        <f t="shared" si="9"/>
        <v>vis</v>
      </c>
      <c r="E77" s="52">
        <f>VLOOKUP(C77,A!C$21:E$973,3,FALSE)</f>
        <v>3191.0038823555383</v>
      </c>
      <c r="F77" s="5" t="s">
        <v>98</v>
      </c>
      <c r="G77" s="43" t="str">
        <f t="shared" si="10"/>
        <v>51895.0846</v>
      </c>
      <c r="H77" s="44">
        <f t="shared" si="11"/>
        <v>3191</v>
      </c>
      <c r="I77" s="53" t="s">
        <v>297</v>
      </c>
      <c r="J77" s="54" t="s">
        <v>298</v>
      </c>
      <c r="K77" s="53">
        <v>3191</v>
      </c>
      <c r="L77" s="53" t="s">
        <v>299</v>
      </c>
      <c r="M77" s="54" t="s">
        <v>267</v>
      </c>
      <c r="N77" s="54" t="s">
        <v>268</v>
      </c>
      <c r="O77" s="55" t="s">
        <v>300</v>
      </c>
      <c r="P77" s="56" t="s">
        <v>301</v>
      </c>
    </row>
    <row r="78" spans="1:16" ht="12.75" customHeight="1" thickBot="1">
      <c r="A78" s="44" t="str">
        <f t="shared" si="6"/>
        <v>VSB 44 </v>
      </c>
      <c r="B78" s="5" t="str">
        <f t="shared" si="7"/>
        <v>I</v>
      </c>
      <c r="C78" s="44">
        <f t="shared" si="8"/>
        <v>53708.23</v>
      </c>
      <c r="D78" s="43" t="str">
        <f t="shared" si="9"/>
        <v>vis</v>
      </c>
      <c r="E78" s="52">
        <f>VLOOKUP(C78,A!C$21:E$973,3,FALSE)</f>
        <v>4122.0017776372015</v>
      </c>
      <c r="F78" s="5" t="s">
        <v>98</v>
      </c>
      <c r="G78" s="43" t="str">
        <f t="shared" si="10"/>
        <v>53708.2300</v>
      </c>
      <c r="H78" s="44">
        <f t="shared" si="11"/>
        <v>4122</v>
      </c>
      <c r="I78" s="53" t="s">
        <v>320</v>
      </c>
      <c r="J78" s="54" t="s">
        <v>321</v>
      </c>
      <c r="K78" s="53">
        <v>4122</v>
      </c>
      <c r="L78" s="53" t="s">
        <v>314</v>
      </c>
      <c r="M78" s="54" t="s">
        <v>267</v>
      </c>
      <c r="N78" s="54" t="s">
        <v>268</v>
      </c>
      <c r="O78" s="55" t="s">
        <v>322</v>
      </c>
      <c r="P78" s="56" t="s">
        <v>323</v>
      </c>
    </row>
    <row r="79" spans="1:16" ht="12.75" customHeight="1" thickBot="1">
      <c r="A79" s="44" t="str">
        <f t="shared" si="6"/>
        <v>VSB 48 </v>
      </c>
      <c r="B79" s="5" t="str">
        <f t="shared" si="7"/>
        <v>I</v>
      </c>
      <c r="C79" s="44">
        <f t="shared" si="8"/>
        <v>54496.9756</v>
      </c>
      <c r="D79" s="43" t="str">
        <f t="shared" si="9"/>
        <v>vis</v>
      </c>
      <c r="E79" s="52">
        <f>VLOOKUP(C79,A!C$21:E$973,3,FALSE)</f>
        <v>4526.999906034773</v>
      </c>
      <c r="F79" s="5" t="s">
        <v>98</v>
      </c>
      <c r="G79" s="43" t="str">
        <f t="shared" si="10"/>
        <v>54496.9756</v>
      </c>
      <c r="H79" s="44">
        <f t="shared" si="11"/>
        <v>4527</v>
      </c>
      <c r="I79" s="53" t="s">
        <v>331</v>
      </c>
      <c r="J79" s="54" t="s">
        <v>332</v>
      </c>
      <c r="K79" s="53" t="s">
        <v>333</v>
      </c>
      <c r="L79" s="53" t="s">
        <v>334</v>
      </c>
      <c r="M79" s="54" t="s">
        <v>327</v>
      </c>
      <c r="N79" s="54" t="s">
        <v>335</v>
      </c>
      <c r="O79" s="55" t="s">
        <v>336</v>
      </c>
      <c r="P79" s="56" t="s">
        <v>337</v>
      </c>
    </row>
    <row r="80" spans="2:6" ht="12.75">
      <c r="B80" s="5"/>
      <c r="F80" s="5"/>
    </row>
    <row r="81" spans="2:6" ht="12.75">
      <c r="B81" s="5"/>
      <c r="F81" s="5"/>
    </row>
    <row r="82" spans="2:6" ht="12.75">
      <c r="B82" s="5"/>
      <c r="F82" s="5"/>
    </row>
    <row r="83" spans="2:6" ht="12.75">
      <c r="B83" s="5"/>
      <c r="F83" s="5"/>
    </row>
    <row r="84" spans="2:6" ht="12.75">
      <c r="B84" s="5"/>
      <c r="F84" s="5"/>
    </row>
    <row r="85" spans="2:6" ht="12.75">
      <c r="B85" s="5"/>
      <c r="F85" s="5"/>
    </row>
    <row r="86" spans="2:6" ht="12.75">
      <c r="B86" s="5"/>
      <c r="F86" s="5"/>
    </row>
    <row r="87" spans="2:6" ht="12.75">
      <c r="B87" s="5"/>
      <c r="F87" s="5"/>
    </row>
    <row r="88" spans="2:6" ht="12.75">
      <c r="B88" s="5"/>
      <c r="F88" s="5"/>
    </row>
    <row r="89" spans="2:6" ht="12.75">
      <c r="B89" s="5"/>
      <c r="F89" s="5"/>
    </row>
    <row r="90" spans="2:6" ht="12.75">
      <c r="B90" s="5"/>
      <c r="F90" s="5"/>
    </row>
    <row r="91" spans="2:6" ht="12.75">
      <c r="B91" s="5"/>
      <c r="F91" s="5"/>
    </row>
    <row r="92" spans="2:6" ht="12.75">
      <c r="B92" s="5"/>
      <c r="F92" s="5"/>
    </row>
    <row r="93" spans="2:6" ht="12.75">
      <c r="B93" s="5"/>
      <c r="F93" s="5"/>
    </row>
    <row r="94" spans="2:6" ht="12.75">
      <c r="B94" s="5"/>
      <c r="F94" s="5"/>
    </row>
    <row r="95" spans="2:6" ht="12.75">
      <c r="B95" s="5"/>
      <c r="F95" s="5"/>
    </row>
    <row r="96" spans="2:6" ht="12.75">
      <c r="B96" s="5"/>
      <c r="F96" s="5"/>
    </row>
    <row r="97" spans="2:6" ht="12.75">
      <c r="B97" s="5"/>
      <c r="F97" s="5"/>
    </row>
    <row r="98" spans="2:6" ht="12.75">
      <c r="B98" s="5"/>
      <c r="F98" s="5"/>
    </row>
    <row r="99" spans="2:6" ht="12.75">
      <c r="B99" s="5"/>
      <c r="F99" s="5"/>
    </row>
    <row r="100" spans="2:6" ht="12.75">
      <c r="B100" s="5"/>
      <c r="F100" s="5"/>
    </row>
    <row r="101" spans="2:6" ht="12.75">
      <c r="B101" s="5"/>
      <c r="F101" s="5"/>
    </row>
    <row r="102" spans="2:6" ht="12.75">
      <c r="B102" s="5"/>
      <c r="F102" s="5"/>
    </row>
    <row r="103" spans="2:6" ht="12.75">
      <c r="B103" s="5"/>
      <c r="F103" s="5"/>
    </row>
    <row r="104" spans="2:6" ht="12.75">
      <c r="B104" s="5"/>
      <c r="F104" s="5"/>
    </row>
    <row r="105" spans="2:6" ht="12.75">
      <c r="B105" s="5"/>
      <c r="F105" s="5"/>
    </row>
    <row r="106" spans="2:6" ht="12.75">
      <c r="B106" s="5"/>
      <c r="F106" s="5"/>
    </row>
    <row r="107" spans="2:6" ht="12.75">
      <c r="B107" s="5"/>
      <c r="F107" s="5"/>
    </row>
    <row r="108" spans="2:6" ht="12.75">
      <c r="B108" s="5"/>
      <c r="F108" s="5"/>
    </row>
    <row r="109" spans="2:6" ht="12.75">
      <c r="B109" s="5"/>
      <c r="F109" s="5"/>
    </row>
    <row r="110" spans="2:6" ht="12.75">
      <c r="B110" s="5"/>
      <c r="F110" s="5"/>
    </row>
    <row r="111" spans="2:6" ht="12.75">
      <c r="B111" s="5"/>
      <c r="F111" s="5"/>
    </row>
    <row r="112" spans="2:6" ht="12.75">
      <c r="B112" s="5"/>
      <c r="F112" s="5"/>
    </row>
    <row r="113" spans="2:6" ht="12.75">
      <c r="B113" s="5"/>
      <c r="F113" s="5"/>
    </row>
    <row r="114" spans="2:6" ht="12.75">
      <c r="B114" s="5"/>
      <c r="F114" s="5"/>
    </row>
    <row r="115" spans="2:6" ht="12.75">
      <c r="B115" s="5"/>
      <c r="F115" s="5"/>
    </row>
    <row r="116" spans="2:6" ht="12.75">
      <c r="B116" s="5"/>
      <c r="F116" s="5"/>
    </row>
    <row r="117" spans="2:6" ht="12.75">
      <c r="B117" s="5"/>
      <c r="F117" s="5"/>
    </row>
    <row r="118" spans="2:6" ht="12.75">
      <c r="B118" s="5"/>
      <c r="F118" s="5"/>
    </row>
    <row r="119" spans="2:6" ht="12.75">
      <c r="B119" s="5"/>
      <c r="F119" s="5"/>
    </row>
    <row r="120" spans="2:6" ht="12.75">
      <c r="B120" s="5"/>
      <c r="F120" s="5"/>
    </row>
    <row r="121" spans="2:6" ht="12.75">
      <c r="B121" s="5"/>
      <c r="F121" s="5"/>
    </row>
    <row r="122" spans="2:6" ht="12.75">
      <c r="B122" s="5"/>
      <c r="F122" s="5"/>
    </row>
    <row r="123" spans="2:6" ht="12.75">
      <c r="B123" s="5"/>
      <c r="F123" s="5"/>
    </row>
    <row r="124" spans="2:6" ht="12.75">
      <c r="B124" s="5"/>
      <c r="F124" s="5"/>
    </row>
    <row r="125" spans="2:6" ht="12.75">
      <c r="B125" s="5"/>
      <c r="F125" s="5"/>
    </row>
    <row r="126" spans="2:6" ht="12.75">
      <c r="B126" s="5"/>
      <c r="F126" s="5"/>
    </row>
    <row r="127" spans="2:6" ht="12.75">
      <c r="B127" s="5"/>
      <c r="F127" s="5"/>
    </row>
    <row r="128" spans="2:6" ht="12.75">
      <c r="B128" s="5"/>
      <c r="F128" s="5"/>
    </row>
    <row r="129" spans="2:6" ht="12.75">
      <c r="B129" s="5"/>
      <c r="F129" s="5"/>
    </row>
    <row r="130" spans="2:6" ht="12.75">
      <c r="B130" s="5"/>
      <c r="F130" s="5"/>
    </row>
    <row r="131" spans="2:6" ht="12.75">
      <c r="B131" s="5"/>
      <c r="F131" s="5"/>
    </row>
    <row r="132" spans="2:6" ht="12.75">
      <c r="B132" s="5"/>
      <c r="F132" s="5"/>
    </row>
    <row r="133" spans="2:6" ht="12.75">
      <c r="B133" s="5"/>
      <c r="F133" s="5"/>
    </row>
    <row r="134" spans="2:6" ht="12.75">
      <c r="B134" s="5"/>
      <c r="F134" s="5"/>
    </row>
    <row r="135" spans="2:6" ht="12.75">
      <c r="B135" s="5"/>
      <c r="F135" s="5"/>
    </row>
    <row r="136" spans="2:6" ht="12.75">
      <c r="B136" s="5"/>
      <c r="F136" s="5"/>
    </row>
    <row r="137" spans="2:6" ht="12.75">
      <c r="B137" s="5"/>
      <c r="F137" s="5"/>
    </row>
    <row r="138" spans="2:6" ht="12.75">
      <c r="B138" s="5"/>
      <c r="F138" s="5"/>
    </row>
    <row r="139" spans="2:6" ht="12.75">
      <c r="B139" s="5"/>
      <c r="F139" s="5"/>
    </row>
    <row r="140" spans="2:6" ht="12.75">
      <c r="B140" s="5"/>
      <c r="F140" s="5"/>
    </row>
    <row r="141" spans="2:6" ht="12.75">
      <c r="B141" s="5"/>
      <c r="F141" s="5"/>
    </row>
    <row r="142" spans="2:6" ht="12.75">
      <c r="B142" s="5"/>
      <c r="F142" s="5"/>
    </row>
    <row r="143" spans="2:6" ht="12.75">
      <c r="B143" s="5"/>
      <c r="F143" s="5"/>
    </row>
    <row r="144" spans="2:6" ht="12.75">
      <c r="B144" s="5"/>
      <c r="F144" s="5"/>
    </row>
    <row r="145" spans="2:6" ht="12.75">
      <c r="B145" s="5"/>
      <c r="F145" s="5"/>
    </row>
    <row r="146" spans="2:6" ht="12.75">
      <c r="B146" s="5"/>
      <c r="F146" s="5"/>
    </row>
    <row r="147" spans="2:6" ht="12.75">
      <c r="B147" s="5"/>
      <c r="F147" s="5"/>
    </row>
    <row r="148" spans="2:6" ht="12.75">
      <c r="B148" s="5"/>
      <c r="F148" s="5"/>
    </row>
    <row r="149" spans="2:6" ht="12.75">
      <c r="B149" s="5"/>
      <c r="F149" s="5"/>
    </row>
    <row r="150" spans="2:6" ht="12.75">
      <c r="B150" s="5"/>
      <c r="F150" s="5"/>
    </row>
    <row r="151" spans="2:6" ht="12.75">
      <c r="B151" s="5"/>
      <c r="F151" s="5"/>
    </row>
    <row r="152" spans="2:6" ht="12.75">
      <c r="B152" s="5"/>
      <c r="F152" s="5"/>
    </row>
    <row r="153" spans="2:6" ht="12.75">
      <c r="B153" s="5"/>
      <c r="F153" s="5"/>
    </row>
    <row r="154" spans="2:6" ht="12.75">
      <c r="B154" s="5"/>
      <c r="F154" s="5"/>
    </row>
    <row r="155" spans="2:6" ht="12.75">
      <c r="B155" s="5"/>
      <c r="F155" s="5"/>
    </row>
    <row r="156" spans="2:6" ht="12.75">
      <c r="B156" s="5"/>
      <c r="F156" s="5"/>
    </row>
    <row r="157" spans="2:6" ht="12.75">
      <c r="B157" s="5"/>
      <c r="F157" s="5"/>
    </row>
    <row r="158" spans="2:6" ht="12.75">
      <c r="B158" s="5"/>
      <c r="F158" s="5"/>
    </row>
    <row r="159" spans="2:6" ht="12.75">
      <c r="B159" s="5"/>
      <c r="F159" s="5"/>
    </row>
    <row r="160" spans="2:6" ht="12.75">
      <c r="B160" s="5"/>
      <c r="F160" s="5"/>
    </row>
    <row r="161" spans="2:6" ht="12.75">
      <c r="B161" s="5"/>
      <c r="F161" s="5"/>
    </row>
    <row r="162" spans="2:6" ht="12.75">
      <c r="B162" s="5"/>
      <c r="F162" s="5"/>
    </row>
    <row r="163" spans="2:6" ht="12.75">
      <c r="B163" s="5"/>
      <c r="F163" s="5"/>
    </row>
    <row r="164" spans="2:6" ht="12.75">
      <c r="B164" s="5"/>
      <c r="F164" s="5"/>
    </row>
    <row r="165" spans="2:6" ht="12.75">
      <c r="B165" s="5"/>
      <c r="F165" s="5"/>
    </row>
    <row r="166" spans="2:6" ht="12.75">
      <c r="B166" s="5"/>
      <c r="F166" s="5"/>
    </row>
    <row r="167" spans="2:6" ht="12.75">
      <c r="B167" s="5"/>
      <c r="F167" s="5"/>
    </row>
    <row r="168" spans="2:6" ht="12.75">
      <c r="B168" s="5"/>
      <c r="F168" s="5"/>
    </row>
    <row r="169" spans="2:6" ht="12.75">
      <c r="B169" s="5"/>
      <c r="F169" s="5"/>
    </row>
    <row r="170" spans="2:6" ht="12.75">
      <c r="B170" s="5"/>
      <c r="F170" s="5"/>
    </row>
    <row r="171" spans="2:6" ht="12.75">
      <c r="B171" s="5"/>
      <c r="F171" s="5"/>
    </row>
    <row r="172" spans="2:6" ht="12.75">
      <c r="B172" s="5"/>
      <c r="F172" s="5"/>
    </row>
    <row r="173" spans="2:6" ht="12.75">
      <c r="B173" s="5"/>
      <c r="F173" s="5"/>
    </row>
    <row r="174" spans="2:6" ht="12.75">
      <c r="B174" s="5"/>
      <c r="F174" s="5"/>
    </row>
    <row r="175" spans="2:6" ht="12.75">
      <c r="B175" s="5"/>
      <c r="F175" s="5"/>
    </row>
    <row r="176" spans="2:6" ht="12.75">
      <c r="B176" s="5"/>
      <c r="F176" s="5"/>
    </row>
    <row r="177" spans="2:6" ht="12.75">
      <c r="B177" s="5"/>
      <c r="F177" s="5"/>
    </row>
    <row r="178" spans="2:6" ht="12.75">
      <c r="B178" s="5"/>
      <c r="F178" s="5"/>
    </row>
    <row r="179" spans="2:6" ht="12.75">
      <c r="B179" s="5"/>
      <c r="F179" s="5"/>
    </row>
    <row r="180" spans="2:6" ht="12.75">
      <c r="B180" s="5"/>
      <c r="F180" s="5"/>
    </row>
    <row r="181" spans="2:6" ht="12.75">
      <c r="B181" s="5"/>
      <c r="F181" s="5"/>
    </row>
    <row r="182" spans="2:6" ht="12.75">
      <c r="B182" s="5"/>
      <c r="F182" s="5"/>
    </row>
    <row r="183" spans="2:6" ht="12.75">
      <c r="B183" s="5"/>
      <c r="F183" s="5"/>
    </row>
    <row r="184" spans="2:6" ht="12.75">
      <c r="B184" s="5"/>
      <c r="F184" s="5"/>
    </row>
    <row r="185" spans="2:6" ht="12.75">
      <c r="B185" s="5"/>
      <c r="F185" s="5"/>
    </row>
    <row r="186" spans="2:6" ht="12.75">
      <c r="B186" s="5"/>
      <c r="F186" s="5"/>
    </row>
    <row r="187" spans="2:6" ht="12.75">
      <c r="B187" s="5"/>
      <c r="F187" s="5"/>
    </row>
    <row r="188" spans="2:6" ht="12.75">
      <c r="B188" s="5"/>
      <c r="F188" s="5"/>
    </row>
    <row r="189" spans="2:6" ht="12.75">
      <c r="B189" s="5"/>
      <c r="F189" s="5"/>
    </row>
    <row r="190" spans="2:6" ht="12.75">
      <c r="B190" s="5"/>
      <c r="F190" s="5"/>
    </row>
    <row r="191" spans="2:6" ht="12.75">
      <c r="B191" s="5"/>
      <c r="F191" s="5"/>
    </row>
    <row r="192" spans="2:6" ht="12.75">
      <c r="B192" s="5"/>
      <c r="F192" s="5"/>
    </row>
    <row r="193" spans="2:6" ht="12.75">
      <c r="B193" s="5"/>
      <c r="F193" s="5"/>
    </row>
    <row r="194" spans="2:6" ht="12.75">
      <c r="B194" s="5"/>
      <c r="F194" s="5"/>
    </row>
    <row r="195" spans="2:6" ht="12.75">
      <c r="B195" s="5"/>
      <c r="F195" s="5"/>
    </row>
    <row r="196" spans="2:6" ht="12.75">
      <c r="B196" s="5"/>
      <c r="F196" s="5"/>
    </row>
    <row r="197" spans="2:6" ht="12.75">
      <c r="B197" s="5"/>
      <c r="F197" s="5"/>
    </row>
    <row r="198" spans="2:6" ht="12.75">
      <c r="B198" s="5"/>
      <c r="F198" s="5"/>
    </row>
    <row r="199" spans="2:6" ht="12.75">
      <c r="B199" s="5"/>
      <c r="F199" s="5"/>
    </row>
    <row r="200" spans="2:6" ht="12.75">
      <c r="B200" s="5"/>
      <c r="F200" s="5"/>
    </row>
    <row r="201" spans="2:6" ht="12.75">
      <c r="B201" s="5"/>
      <c r="F201" s="5"/>
    </row>
    <row r="202" spans="2:6" ht="12.75">
      <c r="B202" s="5"/>
      <c r="F202" s="5"/>
    </row>
    <row r="203" spans="2:6" ht="12.75">
      <c r="B203" s="5"/>
      <c r="F203" s="5"/>
    </row>
    <row r="204" spans="2:6" ht="12.75">
      <c r="B204" s="5"/>
      <c r="F204" s="5"/>
    </row>
    <row r="205" spans="2:6" ht="12.75">
      <c r="B205" s="5"/>
      <c r="F205" s="5"/>
    </row>
    <row r="206" spans="2:6" ht="12.75">
      <c r="B206" s="5"/>
      <c r="F206" s="5"/>
    </row>
    <row r="207" spans="2:6" ht="12.75">
      <c r="B207" s="5"/>
      <c r="F207" s="5"/>
    </row>
    <row r="208" spans="2:6" ht="12.75">
      <c r="B208" s="5"/>
      <c r="F208" s="5"/>
    </row>
    <row r="209" spans="2:6" ht="12.75">
      <c r="B209" s="5"/>
      <c r="F209" s="5"/>
    </row>
    <row r="210" spans="2:6" ht="12.75">
      <c r="B210" s="5"/>
      <c r="F210" s="5"/>
    </row>
    <row r="211" spans="2:6" ht="12.75">
      <c r="B211" s="5"/>
      <c r="F211" s="5"/>
    </row>
    <row r="212" spans="2:6" ht="12.75">
      <c r="B212" s="5"/>
      <c r="F212" s="5"/>
    </row>
    <row r="213" spans="2:6" ht="12.75">
      <c r="B213" s="5"/>
      <c r="F213" s="5"/>
    </row>
    <row r="214" spans="2:6" ht="12.75">
      <c r="B214" s="5"/>
      <c r="F214" s="5"/>
    </row>
    <row r="215" spans="2:6" ht="12.75">
      <c r="B215" s="5"/>
      <c r="F215" s="5"/>
    </row>
    <row r="216" spans="2:6" ht="12.75">
      <c r="B216" s="5"/>
      <c r="F216" s="5"/>
    </row>
    <row r="217" spans="2:6" ht="12.75">
      <c r="B217" s="5"/>
      <c r="F217" s="5"/>
    </row>
    <row r="218" spans="2:6" ht="12.75">
      <c r="B218" s="5"/>
      <c r="F218" s="5"/>
    </row>
    <row r="219" spans="2:6" ht="12.75">
      <c r="B219" s="5"/>
      <c r="F219" s="5"/>
    </row>
    <row r="220" spans="2:6" ht="12.75">
      <c r="B220" s="5"/>
      <c r="F220" s="5"/>
    </row>
    <row r="221" spans="2:6" ht="12.75">
      <c r="B221" s="5"/>
      <c r="F221" s="5"/>
    </row>
    <row r="222" spans="2:6" ht="12.75">
      <c r="B222" s="5"/>
      <c r="F222" s="5"/>
    </row>
    <row r="223" spans="2:6" ht="12.75">
      <c r="B223" s="5"/>
      <c r="F223" s="5"/>
    </row>
    <row r="224" spans="2:6" ht="12.75">
      <c r="B224" s="5"/>
      <c r="F224" s="5"/>
    </row>
    <row r="225" spans="2:6" ht="12.75">
      <c r="B225" s="5"/>
      <c r="F225" s="5"/>
    </row>
    <row r="226" spans="2:6" ht="12.75">
      <c r="B226" s="5"/>
      <c r="F226" s="5"/>
    </row>
    <row r="227" spans="2:6" ht="12.75">
      <c r="B227" s="5"/>
      <c r="F227" s="5"/>
    </row>
    <row r="228" spans="2:6" ht="12.75">
      <c r="B228" s="5"/>
      <c r="F228" s="5"/>
    </row>
    <row r="229" spans="2:6" ht="12.75">
      <c r="B229" s="5"/>
      <c r="F229" s="5"/>
    </row>
    <row r="230" spans="2:6" ht="12.75">
      <c r="B230" s="5"/>
      <c r="F230" s="5"/>
    </row>
    <row r="231" spans="2:6" ht="12.75">
      <c r="B231" s="5"/>
      <c r="F231" s="5"/>
    </row>
    <row r="232" spans="2:6" ht="12.75">
      <c r="B232" s="5"/>
      <c r="F232" s="5"/>
    </row>
    <row r="233" spans="2:6" ht="12.75">
      <c r="B233" s="5"/>
      <c r="F233" s="5"/>
    </row>
    <row r="234" spans="2:6" ht="12.75">
      <c r="B234" s="5"/>
      <c r="F234" s="5"/>
    </row>
    <row r="235" spans="2:6" ht="12.75">
      <c r="B235" s="5"/>
      <c r="F235" s="5"/>
    </row>
    <row r="236" spans="2:6" ht="12.75">
      <c r="B236" s="5"/>
      <c r="F236" s="5"/>
    </row>
    <row r="237" spans="2:6" ht="12.75">
      <c r="B237" s="5"/>
      <c r="F237" s="5"/>
    </row>
    <row r="238" spans="2:6" ht="12.75">
      <c r="B238" s="5"/>
      <c r="F238" s="5"/>
    </row>
    <row r="239" spans="2:6" ht="12.75">
      <c r="B239" s="5"/>
      <c r="F239" s="5"/>
    </row>
    <row r="240" spans="2:6" ht="12.75">
      <c r="B240" s="5"/>
      <c r="F240" s="5"/>
    </row>
    <row r="241" spans="2:6" ht="12.75">
      <c r="B241" s="5"/>
      <c r="F241" s="5"/>
    </row>
    <row r="242" spans="2:6" ht="12.75">
      <c r="B242" s="5"/>
      <c r="F242" s="5"/>
    </row>
    <row r="243" spans="2:6" ht="12.75">
      <c r="B243" s="5"/>
      <c r="F243" s="5"/>
    </row>
    <row r="244" spans="2:6" ht="12.75">
      <c r="B244" s="5"/>
      <c r="F244" s="5"/>
    </row>
    <row r="245" spans="2:6" ht="12.75">
      <c r="B245" s="5"/>
      <c r="F245" s="5"/>
    </row>
    <row r="246" spans="2:6" ht="12.75">
      <c r="B246" s="5"/>
      <c r="F246" s="5"/>
    </row>
    <row r="247" spans="2:6" ht="12.75">
      <c r="B247" s="5"/>
      <c r="F247" s="5"/>
    </row>
    <row r="248" spans="2:6" ht="12.75">
      <c r="B248" s="5"/>
      <c r="F248" s="5"/>
    </row>
    <row r="249" spans="2:6" ht="12.75">
      <c r="B249" s="5"/>
      <c r="F249" s="5"/>
    </row>
    <row r="250" spans="2:6" ht="12.75">
      <c r="B250" s="5"/>
      <c r="F250" s="5"/>
    </row>
    <row r="251" spans="2:6" ht="12.75">
      <c r="B251" s="5"/>
      <c r="F251" s="5"/>
    </row>
    <row r="252" spans="2:6" ht="12.75">
      <c r="B252" s="5"/>
      <c r="F252" s="5"/>
    </row>
    <row r="253" spans="2:6" ht="12.75">
      <c r="B253" s="5"/>
      <c r="F253" s="5"/>
    </row>
    <row r="254" spans="2:6" ht="12.75">
      <c r="B254" s="5"/>
      <c r="F254" s="5"/>
    </row>
    <row r="255" spans="2:6" ht="12.75">
      <c r="B255" s="5"/>
      <c r="F255" s="5"/>
    </row>
    <row r="256" spans="2:6" ht="12.75">
      <c r="B256" s="5"/>
      <c r="F256" s="5"/>
    </row>
    <row r="257" spans="2:6" ht="12.75">
      <c r="B257" s="5"/>
      <c r="F257" s="5"/>
    </row>
    <row r="258" spans="2:6" ht="12.75">
      <c r="B258" s="5"/>
      <c r="F258" s="5"/>
    </row>
    <row r="259" spans="2:6" ht="12.75">
      <c r="B259" s="5"/>
      <c r="F259" s="5"/>
    </row>
    <row r="260" spans="2:6" ht="12.75">
      <c r="B260" s="5"/>
      <c r="F260" s="5"/>
    </row>
    <row r="261" spans="2:6" ht="12.75">
      <c r="B261" s="5"/>
      <c r="F261" s="5"/>
    </row>
    <row r="262" spans="2:6" ht="12.75">
      <c r="B262" s="5"/>
      <c r="F262" s="5"/>
    </row>
    <row r="263" spans="2:6" ht="12.75">
      <c r="B263" s="5"/>
      <c r="F263" s="5"/>
    </row>
    <row r="264" spans="2:6" ht="12.75">
      <c r="B264" s="5"/>
      <c r="F264" s="5"/>
    </row>
    <row r="265" spans="2:6" ht="12.75">
      <c r="B265" s="5"/>
      <c r="F265" s="5"/>
    </row>
    <row r="266" spans="2:6" ht="12.75">
      <c r="B266" s="5"/>
      <c r="F266" s="5"/>
    </row>
    <row r="267" spans="2:6" ht="12.75">
      <c r="B267" s="5"/>
      <c r="F267" s="5"/>
    </row>
    <row r="268" spans="2:6" ht="12.75">
      <c r="B268" s="5"/>
      <c r="F268" s="5"/>
    </row>
    <row r="269" spans="2:6" ht="12.75">
      <c r="B269" s="5"/>
      <c r="F269" s="5"/>
    </row>
    <row r="270" spans="2:6" ht="12.75">
      <c r="B270" s="5"/>
      <c r="F270" s="5"/>
    </row>
    <row r="271" spans="2:6" ht="12.75">
      <c r="B271" s="5"/>
      <c r="F271" s="5"/>
    </row>
    <row r="272" spans="2:6" ht="12.75">
      <c r="B272" s="5"/>
      <c r="F272" s="5"/>
    </row>
    <row r="273" spans="2:6" ht="12.75">
      <c r="B273" s="5"/>
      <c r="F273" s="5"/>
    </row>
    <row r="274" spans="2:6" ht="12.75">
      <c r="B274" s="5"/>
      <c r="F274" s="5"/>
    </row>
    <row r="275" spans="2:6" ht="12.75">
      <c r="B275" s="5"/>
      <c r="F275" s="5"/>
    </row>
    <row r="276" spans="2:6" ht="12.75">
      <c r="B276" s="5"/>
      <c r="F276" s="5"/>
    </row>
    <row r="277" spans="2:6" ht="12.75">
      <c r="B277" s="5"/>
      <c r="F277" s="5"/>
    </row>
    <row r="278" spans="2:6" ht="12.75">
      <c r="B278" s="5"/>
      <c r="F278" s="5"/>
    </row>
    <row r="279" spans="2:6" ht="12.75">
      <c r="B279" s="5"/>
      <c r="F279" s="5"/>
    </row>
    <row r="280" spans="2:6" ht="12.75">
      <c r="B280" s="5"/>
      <c r="F280" s="5"/>
    </row>
    <row r="281" spans="2:6" ht="12.75">
      <c r="B281" s="5"/>
      <c r="F281" s="5"/>
    </row>
    <row r="282" spans="2:6" ht="12.75">
      <c r="B282" s="5"/>
      <c r="F282" s="5"/>
    </row>
    <row r="283" spans="2:6" ht="12.75">
      <c r="B283" s="5"/>
      <c r="F283" s="5"/>
    </row>
    <row r="284" spans="2:6" ht="12.75">
      <c r="B284" s="5"/>
      <c r="F284" s="5"/>
    </row>
    <row r="285" spans="2:6" ht="12.75">
      <c r="B285" s="5"/>
      <c r="F285" s="5"/>
    </row>
    <row r="286" spans="2:6" ht="12.75">
      <c r="B286" s="5"/>
      <c r="F286" s="5"/>
    </row>
    <row r="287" spans="2:6" ht="12.75">
      <c r="B287" s="5"/>
      <c r="F287" s="5"/>
    </row>
    <row r="288" spans="2:6" ht="12.75">
      <c r="B288" s="5"/>
      <c r="F288" s="5"/>
    </row>
    <row r="289" spans="2:6" ht="12.75">
      <c r="B289" s="5"/>
      <c r="F289" s="5"/>
    </row>
    <row r="290" spans="2:6" ht="12.75">
      <c r="B290" s="5"/>
      <c r="F290" s="5"/>
    </row>
    <row r="291" spans="2:6" ht="12.75">
      <c r="B291" s="5"/>
      <c r="F291" s="5"/>
    </row>
    <row r="292" spans="2:6" ht="12.75">
      <c r="B292" s="5"/>
      <c r="F292" s="5"/>
    </row>
    <row r="293" spans="2:6" ht="12.75">
      <c r="B293" s="5"/>
      <c r="F293" s="5"/>
    </row>
    <row r="294" spans="2:6" ht="12.75">
      <c r="B294" s="5"/>
      <c r="F294" s="5"/>
    </row>
    <row r="295" spans="2:6" ht="12.75">
      <c r="B295" s="5"/>
      <c r="F295" s="5"/>
    </row>
    <row r="296" spans="2:6" ht="12.75">
      <c r="B296" s="5"/>
      <c r="F296" s="5"/>
    </row>
    <row r="297" spans="2:6" ht="12.75">
      <c r="B297" s="5"/>
      <c r="F297" s="5"/>
    </row>
    <row r="298" spans="2:6" ht="12.75">
      <c r="B298" s="5"/>
      <c r="F298" s="5"/>
    </row>
    <row r="299" spans="2:6" ht="12.75">
      <c r="B299" s="5"/>
      <c r="F299" s="5"/>
    </row>
    <row r="300" spans="2:6" ht="12.75">
      <c r="B300" s="5"/>
      <c r="F300" s="5"/>
    </row>
    <row r="301" spans="2:6" ht="12.75">
      <c r="B301" s="5"/>
      <c r="F301" s="5"/>
    </row>
    <row r="302" spans="2:6" ht="12.75">
      <c r="B302" s="5"/>
      <c r="F302" s="5"/>
    </row>
    <row r="303" spans="2:6" ht="12.75">
      <c r="B303" s="5"/>
      <c r="F303" s="5"/>
    </row>
    <row r="304" spans="2:6" ht="12.75">
      <c r="B304" s="5"/>
      <c r="F304" s="5"/>
    </row>
    <row r="305" spans="2:6" ht="12.75">
      <c r="B305" s="5"/>
      <c r="F305" s="5"/>
    </row>
    <row r="306" spans="2:6" ht="12.75">
      <c r="B306" s="5"/>
      <c r="F306" s="5"/>
    </row>
    <row r="307" spans="2:6" ht="12.75">
      <c r="B307" s="5"/>
      <c r="F307" s="5"/>
    </row>
    <row r="308" spans="2:6" ht="12.75">
      <c r="B308" s="5"/>
      <c r="F308" s="5"/>
    </row>
    <row r="309" spans="2:6" ht="12.75">
      <c r="B309" s="5"/>
      <c r="F309" s="5"/>
    </row>
    <row r="310" spans="2:6" ht="12.75">
      <c r="B310" s="5"/>
      <c r="F310" s="5"/>
    </row>
    <row r="311" spans="2:6" ht="12.75">
      <c r="B311" s="5"/>
      <c r="F311" s="5"/>
    </row>
    <row r="312" spans="2:6" ht="12.75">
      <c r="B312" s="5"/>
      <c r="F312" s="5"/>
    </row>
    <row r="313" spans="2:6" ht="12.75">
      <c r="B313" s="5"/>
      <c r="F313" s="5"/>
    </row>
    <row r="314" spans="2:6" ht="12.75">
      <c r="B314" s="5"/>
      <c r="F314" s="5"/>
    </row>
    <row r="315" spans="2:6" ht="12.75">
      <c r="B315" s="5"/>
      <c r="F315" s="5"/>
    </row>
    <row r="316" spans="2:6" ht="12.75">
      <c r="B316" s="5"/>
      <c r="F316" s="5"/>
    </row>
    <row r="317" spans="2:6" ht="12.75">
      <c r="B317" s="5"/>
      <c r="F317" s="5"/>
    </row>
    <row r="318" spans="2:6" ht="12.75">
      <c r="B318" s="5"/>
      <c r="F318" s="5"/>
    </row>
    <row r="319" spans="2:6" ht="12.75">
      <c r="B319" s="5"/>
      <c r="F319" s="5"/>
    </row>
    <row r="320" spans="2:6" ht="12.75">
      <c r="B320" s="5"/>
      <c r="F320" s="5"/>
    </row>
    <row r="321" spans="2:6" ht="12.75">
      <c r="B321" s="5"/>
      <c r="F321" s="5"/>
    </row>
    <row r="322" spans="2:6" ht="12.75">
      <c r="B322" s="5"/>
      <c r="F322" s="5"/>
    </row>
    <row r="323" spans="2:6" ht="12.75">
      <c r="B323" s="5"/>
      <c r="F323" s="5"/>
    </row>
    <row r="324" spans="2:6" ht="12.75">
      <c r="B324" s="5"/>
      <c r="F324" s="5"/>
    </row>
    <row r="325" spans="2:6" ht="12.75">
      <c r="B325" s="5"/>
      <c r="F325" s="5"/>
    </row>
    <row r="326" spans="2:6" ht="12.75">
      <c r="B326" s="5"/>
      <c r="F326" s="5"/>
    </row>
    <row r="327" spans="2:6" ht="12.75">
      <c r="B327" s="5"/>
      <c r="F327" s="5"/>
    </row>
    <row r="328" spans="2:6" ht="12.75">
      <c r="B328" s="5"/>
      <c r="F328" s="5"/>
    </row>
    <row r="329" spans="2:6" ht="12.75">
      <c r="B329" s="5"/>
      <c r="F329" s="5"/>
    </row>
    <row r="330" spans="2:6" ht="12.75">
      <c r="B330" s="5"/>
      <c r="F330" s="5"/>
    </row>
    <row r="331" spans="2:6" ht="12.75">
      <c r="B331" s="5"/>
      <c r="F331" s="5"/>
    </row>
    <row r="332" spans="2:6" ht="12.75">
      <c r="B332" s="5"/>
      <c r="F332" s="5"/>
    </row>
    <row r="333" spans="2:6" ht="12.75">
      <c r="B333" s="5"/>
      <c r="F333" s="5"/>
    </row>
    <row r="334" spans="2:6" ht="12.75">
      <c r="B334" s="5"/>
      <c r="F334" s="5"/>
    </row>
    <row r="335" spans="2:6" ht="12.75">
      <c r="B335" s="5"/>
      <c r="F335" s="5"/>
    </row>
    <row r="336" spans="2:6" ht="12.75">
      <c r="B336" s="5"/>
      <c r="F336" s="5"/>
    </row>
    <row r="337" spans="2:6" ht="12.75">
      <c r="B337" s="5"/>
      <c r="F337" s="5"/>
    </row>
    <row r="338" spans="2:6" ht="12.75">
      <c r="B338" s="5"/>
      <c r="F338" s="5"/>
    </row>
    <row r="339" spans="2:6" ht="12.75">
      <c r="B339" s="5"/>
      <c r="F339" s="5"/>
    </row>
    <row r="340" spans="2:6" ht="12.75">
      <c r="B340" s="5"/>
      <c r="F340" s="5"/>
    </row>
    <row r="341" spans="2:6" ht="12.75">
      <c r="B341" s="5"/>
      <c r="F341" s="5"/>
    </row>
    <row r="342" spans="2:6" ht="12.75">
      <c r="B342" s="5"/>
      <c r="F342" s="5"/>
    </row>
    <row r="343" spans="2:6" ht="12.75">
      <c r="B343" s="5"/>
      <c r="F343" s="5"/>
    </row>
    <row r="344" spans="2:6" ht="12.75">
      <c r="B344" s="5"/>
      <c r="F344" s="5"/>
    </row>
    <row r="345" spans="2:6" ht="12.75">
      <c r="B345" s="5"/>
      <c r="F345" s="5"/>
    </row>
    <row r="346" spans="2:6" ht="12.75">
      <c r="B346" s="5"/>
      <c r="F346" s="5"/>
    </row>
    <row r="347" spans="2:6" ht="12.75">
      <c r="B347" s="5"/>
      <c r="F347" s="5"/>
    </row>
    <row r="348" spans="2:6" ht="12.75">
      <c r="B348" s="5"/>
      <c r="F348" s="5"/>
    </row>
    <row r="349" spans="2:6" ht="12.75">
      <c r="B349" s="5"/>
      <c r="F349" s="5"/>
    </row>
    <row r="350" spans="2:6" ht="12.75">
      <c r="B350" s="5"/>
      <c r="F350" s="5"/>
    </row>
    <row r="351" spans="2:6" ht="12.75">
      <c r="B351" s="5"/>
      <c r="F351" s="5"/>
    </row>
    <row r="352" spans="2:6" ht="12.75">
      <c r="B352" s="5"/>
      <c r="F352" s="5"/>
    </row>
    <row r="353" spans="2:6" ht="12.75">
      <c r="B353" s="5"/>
      <c r="F353" s="5"/>
    </row>
    <row r="354" spans="2:6" ht="12.75">
      <c r="B354" s="5"/>
      <c r="F354" s="5"/>
    </row>
    <row r="355" spans="2:6" ht="12.75">
      <c r="B355" s="5"/>
      <c r="F355" s="5"/>
    </row>
    <row r="356" spans="2:6" ht="12.75">
      <c r="B356" s="5"/>
      <c r="F356" s="5"/>
    </row>
    <row r="357" spans="2:6" ht="12.75">
      <c r="B357" s="5"/>
      <c r="F357" s="5"/>
    </row>
    <row r="358" spans="2:6" ht="12.75">
      <c r="B358" s="5"/>
      <c r="F358" s="5"/>
    </row>
    <row r="359" spans="2:6" ht="12.75">
      <c r="B359" s="5"/>
      <c r="F359" s="5"/>
    </row>
    <row r="360" spans="2:6" ht="12.75">
      <c r="B360" s="5"/>
      <c r="F360" s="5"/>
    </row>
    <row r="361" spans="2:6" ht="12.75">
      <c r="B361" s="5"/>
      <c r="F361" s="5"/>
    </row>
    <row r="362" spans="2:6" ht="12.75">
      <c r="B362" s="5"/>
      <c r="F362" s="5"/>
    </row>
    <row r="363" spans="2:6" ht="12.75">
      <c r="B363" s="5"/>
      <c r="F363" s="5"/>
    </row>
    <row r="364" spans="2:6" ht="12.75">
      <c r="B364" s="5"/>
      <c r="F364" s="5"/>
    </row>
    <row r="365" spans="2:6" ht="12.75">
      <c r="B365" s="5"/>
      <c r="F365" s="5"/>
    </row>
    <row r="366" spans="2:6" ht="12.75">
      <c r="B366" s="5"/>
      <c r="F366" s="5"/>
    </row>
    <row r="367" spans="2:6" ht="12.75">
      <c r="B367" s="5"/>
      <c r="F367" s="5"/>
    </row>
    <row r="368" spans="2:6" ht="12.75">
      <c r="B368" s="5"/>
      <c r="F368" s="5"/>
    </row>
    <row r="369" spans="2:6" ht="12.75">
      <c r="B369" s="5"/>
      <c r="F369" s="5"/>
    </row>
    <row r="370" spans="2:6" ht="12.75">
      <c r="B370" s="5"/>
      <c r="F370" s="5"/>
    </row>
    <row r="371" spans="2:6" ht="12.75">
      <c r="B371" s="5"/>
      <c r="F371" s="5"/>
    </row>
    <row r="372" spans="2:6" ht="12.75">
      <c r="B372" s="5"/>
      <c r="F372" s="5"/>
    </row>
    <row r="373" spans="2:6" ht="12.75">
      <c r="B373" s="5"/>
      <c r="F373" s="5"/>
    </row>
    <row r="374" spans="2:6" ht="12.75">
      <c r="B374" s="5"/>
      <c r="F374" s="5"/>
    </row>
    <row r="375" spans="2:6" ht="12.75">
      <c r="B375" s="5"/>
      <c r="F375" s="5"/>
    </row>
    <row r="376" spans="2:6" ht="12.75">
      <c r="B376" s="5"/>
      <c r="F376" s="5"/>
    </row>
    <row r="377" spans="2:6" ht="12.75">
      <c r="B377" s="5"/>
      <c r="F377" s="5"/>
    </row>
    <row r="378" spans="2:6" ht="12.75">
      <c r="B378" s="5"/>
      <c r="F378" s="5"/>
    </row>
    <row r="379" spans="2:6" ht="12.75">
      <c r="B379" s="5"/>
      <c r="F379" s="5"/>
    </row>
    <row r="380" spans="2:6" ht="12.75">
      <c r="B380" s="5"/>
      <c r="F380" s="5"/>
    </row>
    <row r="381" spans="2:6" ht="12.75">
      <c r="B381" s="5"/>
      <c r="F381" s="5"/>
    </row>
    <row r="382" spans="2:6" ht="12.75">
      <c r="B382" s="5"/>
      <c r="F382" s="5"/>
    </row>
    <row r="383" spans="2:6" ht="12.75">
      <c r="B383" s="5"/>
      <c r="F383" s="5"/>
    </row>
    <row r="384" spans="2:6" ht="12.75">
      <c r="B384" s="5"/>
      <c r="F384" s="5"/>
    </row>
    <row r="385" spans="2:6" ht="12.75">
      <c r="B385" s="5"/>
      <c r="F385" s="5"/>
    </row>
    <row r="386" spans="2:6" ht="12.75">
      <c r="B386" s="5"/>
      <c r="F386" s="5"/>
    </row>
    <row r="387" spans="2:6" ht="12.75">
      <c r="B387" s="5"/>
      <c r="F387" s="5"/>
    </row>
    <row r="388" spans="2:6" ht="12.75">
      <c r="B388" s="5"/>
      <c r="F388" s="5"/>
    </row>
    <row r="389" spans="2:6" ht="12.75">
      <c r="B389" s="5"/>
      <c r="F389" s="5"/>
    </row>
    <row r="390" spans="2:6" ht="12.75">
      <c r="B390" s="5"/>
      <c r="F390" s="5"/>
    </row>
    <row r="391" spans="2:6" ht="12.75">
      <c r="B391" s="5"/>
      <c r="F391" s="5"/>
    </row>
    <row r="392" spans="2:6" ht="12.75">
      <c r="B392" s="5"/>
      <c r="F392" s="5"/>
    </row>
    <row r="393" spans="2:6" ht="12.75">
      <c r="B393" s="5"/>
      <c r="F393" s="5"/>
    </row>
    <row r="394" spans="2:6" ht="12.75">
      <c r="B394" s="5"/>
      <c r="F394" s="5"/>
    </row>
    <row r="395" spans="2:6" ht="12.75">
      <c r="B395" s="5"/>
      <c r="F395" s="5"/>
    </row>
    <row r="396" spans="2:6" ht="12.75">
      <c r="B396" s="5"/>
      <c r="F396" s="5"/>
    </row>
    <row r="397" spans="2:6" ht="12.75">
      <c r="B397" s="5"/>
      <c r="F397" s="5"/>
    </row>
    <row r="398" spans="2:6" ht="12.75">
      <c r="B398" s="5"/>
      <c r="F398" s="5"/>
    </row>
    <row r="399" spans="2:6" ht="12.75">
      <c r="B399" s="5"/>
      <c r="F399" s="5"/>
    </row>
    <row r="400" spans="2:6" ht="12.75">
      <c r="B400" s="5"/>
      <c r="F400" s="5"/>
    </row>
    <row r="401" spans="2:6" ht="12.75">
      <c r="B401" s="5"/>
      <c r="F401" s="5"/>
    </row>
    <row r="402" spans="2:6" ht="12.75">
      <c r="B402" s="5"/>
      <c r="F402" s="5"/>
    </row>
    <row r="403" spans="2:6" ht="12.75">
      <c r="B403" s="5"/>
      <c r="F403" s="5"/>
    </row>
    <row r="404" spans="2:6" ht="12.75">
      <c r="B404" s="5"/>
      <c r="F404" s="5"/>
    </row>
    <row r="405" spans="2:6" ht="12.75">
      <c r="B405" s="5"/>
      <c r="F405" s="5"/>
    </row>
    <row r="406" spans="2:6" ht="12.75">
      <c r="B406" s="5"/>
      <c r="F406" s="5"/>
    </row>
    <row r="407" spans="2:6" ht="12.75">
      <c r="B407" s="5"/>
      <c r="F407" s="5"/>
    </row>
    <row r="408" spans="2:6" ht="12.75">
      <c r="B408" s="5"/>
      <c r="F408" s="5"/>
    </row>
    <row r="409" spans="2:6" ht="12.75">
      <c r="B409" s="5"/>
      <c r="F409" s="5"/>
    </row>
    <row r="410" spans="2:6" ht="12.75">
      <c r="B410" s="5"/>
      <c r="F410" s="5"/>
    </row>
    <row r="411" spans="2:6" ht="12.75">
      <c r="B411" s="5"/>
      <c r="F411" s="5"/>
    </row>
    <row r="412" spans="2:6" ht="12.75">
      <c r="B412" s="5"/>
      <c r="F412" s="5"/>
    </row>
    <row r="413" spans="2:6" ht="12.75">
      <c r="B413" s="5"/>
      <c r="F413" s="5"/>
    </row>
    <row r="414" spans="2:6" ht="12.75">
      <c r="B414" s="5"/>
      <c r="F414" s="5"/>
    </row>
    <row r="415" spans="2:6" ht="12.75">
      <c r="B415" s="5"/>
      <c r="F415" s="5"/>
    </row>
    <row r="416" spans="2:6" ht="12.75">
      <c r="B416" s="5"/>
      <c r="F416" s="5"/>
    </row>
    <row r="417" spans="2:6" ht="12.75">
      <c r="B417" s="5"/>
      <c r="F417" s="5"/>
    </row>
    <row r="418" spans="2:6" ht="12.75">
      <c r="B418" s="5"/>
      <c r="F418" s="5"/>
    </row>
    <row r="419" spans="2:6" ht="12.75">
      <c r="B419" s="5"/>
      <c r="F419" s="5"/>
    </row>
    <row r="420" spans="2:6" ht="12.75">
      <c r="B420" s="5"/>
      <c r="F420" s="5"/>
    </row>
    <row r="421" spans="2:6" ht="12.75">
      <c r="B421" s="5"/>
      <c r="F421" s="5"/>
    </row>
    <row r="422" spans="2:6" ht="12.75">
      <c r="B422" s="5"/>
      <c r="F422" s="5"/>
    </row>
    <row r="423" spans="2:6" ht="12.75">
      <c r="B423" s="5"/>
      <c r="F423" s="5"/>
    </row>
    <row r="424" spans="2:6" ht="12.75">
      <c r="B424" s="5"/>
      <c r="F424" s="5"/>
    </row>
    <row r="425" spans="2:6" ht="12.75">
      <c r="B425" s="5"/>
      <c r="F425" s="5"/>
    </row>
    <row r="426" spans="2:6" ht="12.75">
      <c r="B426" s="5"/>
      <c r="F426" s="5"/>
    </row>
    <row r="427" spans="2:6" ht="12.75">
      <c r="B427" s="5"/>
      <c r="F427" s="5"/>
    </row>
    <row r="428" spans="2:6" ht="12.75">
      <c r="B428" s="5"/>
      <c r="F428" s="5"/>
    </row>
    <row r="429" spans="2:6" ht="12.75">
      <c r="B429" s="5"/>
      <c r="F429" s="5"/>
    </row>
    <row r="430" spans="2:6" ht="12.75">
      <c r="B430" s="5"/>
      <c r="F430" s="5"/>
    </row>
    <row r="431" spans="2:6" ht="12.75">
      <c r="B431" s="5"/>
      <c r="F431" s="5"/>
    </row>
    <row r="432" spans="2:6" ht="12.75">
      <c r="B432" s="5"/>
      <c r="F432" s="5"/>
    </row>
    <row r="433" spans="2:6" ht="12.75">
      <c r="B433" s="5"/>
      <c r="F433" s="5"/>
    </row>
    <row r="434" spans="2:6" ht="12.75">
      <c r="B434" s="5"/>
      <c r="F434" s="5"/>
    </row>
    <row r="435" spans="2:6" ht="12.75">
      <c r="B435" s="5"/>
      <c r="F435" s="5"/>
    </row>
    <row r="436" spans="2:6" ht="12.75">
      <c r="B436" s="5"/>
      <c r="F436" s="5"/>
    </row>
    <row r="437" spans="2:6" ht="12.75">
      <c r="B437" s="5"/>
      <c r="F437" s="5"/>
    </row>
    <row r="438" spans="2:6" ht="12.75">
      <c r="B438" s="5"/>
      <c r="F438" s="5"/>
    </row>
    <row r="439" spans="2:6" ht="12.75">
      <c r="B439" s="5"/>
      <c r="F439" s="5"/>
    </row>
    <row r="440" spans="2:6" ht="12.75">
      <c r="B440" s="5"/>
      <c r="F440" s="5"/>
    </row>
    <row r="441" spans="2:6" ht="12.75">
      <c r="B441" s="5"/>
      <c r="F441" s="5"/>
    </row>
    <row r="442" spans="2:6" ht="12.75">
      <c r="B442" s="5"/>
      <c r="F442" s="5"/>
    </row>
    <row r="443" spans="2:6" ht="12.75">
      <c r="B443" s="5"/>
      <c r="F443" s="5"/>
    </row>
    <row r="444" spans="2:6" ht="12.75">
      <c r="B444" s="5"/>
      <c r="F444" s="5"/>
    </row>
    <row r="445" spans="2:6" ht="12.75">
      <c r="B445" s="5"/>
      <c r="F445" s="5"/>
    </row>
    <row r="446" spans="2:6" ht="12.75">
      <c r="B446" s="5"/>
      <c r="F446" s="5"/>
    </row>
    <row r="447" spans="2:6" ht="12.75">
      <c r="B447" s="5"/>
      <c r="F447" s="5"/>
    </row>
    <row r="448" spans="2:6" ht="12.75">
      <c r="B448" s="5"/>
      <c r="F448" s="5"/>
    </row>
    <row r="449" spans="2:6" ht="12.75">
      <c r="B449" s="5"/>
      <c r="F449" s="5"/>
    </row>
    <row r="450" spans="2:6" ht="12.75">
      <c r="B450" s="5"/>
      <c r="F450" s="5"/>
    </row>
    <row r="451" spans="2:6" ht="12.75">
      <c r="B451" s="5"/>
      <c r="F451" s="5"/>
    </row>
    <row r="452" spans="2:6" ht="12.75">
      <c r="B452" s="5"/>
      <c r="F452" s="5"/>
    </row>
    <row r="453" spans="2:6" ht="12.75">
      <c r="B453" s="5"/>
      <c r="F453" s="5"/>
    </row>
    <row r="454" spans="2:6" ht="12.75">
      <c r="B454" s="5"/>
      <c r="F454" s="5"/>
    </row>
    <row r="455" spans="2:6" ht="12.75">
      <c r="B455" s="5"/>
      <c r="F455" s="5"/>
    </row>
    <row r="456" spans="2:6" ht="12.75">
      <c r="B456" s="5"/>
      <c r="F456" s="5"/>
    </row>
    <row r="457" spans="2:6" ht="12.75">
      <c r="B457" s="5"/>
      <c r="F457" s="5"/>
    </row>
    <row r="458" spans="2:6" ht="12.75">
      <c r="B458" s="5"/>
      <c r="F458" s="5"/>
    </row>
    <row r="459" spans="2:6" ht="12.75">
      <c r="B459" s="5"/>
      <c r="F459" s="5"/>
    </row>
    <row r="460" spans="2:6" ht="12.75">
      <c r="B460" s="5"/>
      <c r="F460" s="5"/>
    </row>
    <row r="461" spans="2:6" ht="12.75">
      <c r="B461" s="5"/>
      <c r="F461" s="5"/>
    </row>
    <row r="462" spans="2:6" ht="12.75">
      <c r="B462" s="5"/>
      <c r="F462" s="5"/>
    </row>
    <row r="463" spans="2:6" ht="12.75">
      <c r="B463" s="5"/>
      <c r="F463" s="5"/>
    </row>
    <row r="464" spans="2:6" ht="12.75">
      <c r="B464" s="5"/>
      <c r="F464" s="5"/>
    </row>
    <row r="465" spans="2:6" ht="12.75">
      <c r="B465" s="5"/>
      <c r="F465" s="5"/>
    </row>
    <row r="466" spans="2:6" ht="12.75">
      <c r="B466" s="5"/>
      <c r="F466" s="5"/>
    </row>
    <row r="467" spans="2:6" ht="12.75">
      <c r="B467" s="5"/>
      <c r="F467" s="5"/>
    </row>
    <row r="468" spans="2:6" ht="12.75">
      <c r="B468" s="5"/>
      <c r="F468" s="5"/>
    </row>
    <row r="469" spans="2:6" ht="12.75">
      <c r="B469" s="5"/>
      <c r="F469" s="5"/>
    </row>
    <row r="470" spans="2:6" ht="12.75">
      <c r="B470" s="5"/>
      <c r="F470" s="5"/>
    </row>
    <row r="471" spans="2:6" ht="12.75">
      <c r="B471" s="5"/>
      <c r="F471" s="5"/>
    </row>
    <row r="472" spans="2:6" ht="12.75">
      <c r="B472" s="5"/>
      <c r="F472" s="5"/>
    </row>
    <row r="473" spans="2:6" ht="12.75">
      <c r="B473" s="5"/>
      <c r="F473" s="5"/>
    </row>
    <row r="474" spans="2:6" ht="12.75">
      <c r="B474" s="5"/>
      <c r="F474" s="5"/>
    </row>
    <row r="475" spans="2:6" ht="12.75">
      <c r="B475" s="5"/>
      <c r="F475" s="5"/>
    </row>
    <row r="476" spans="2:6" ht="12.75">
      <c r="B476" s="5"/>
      <c r="F476" s="5"/>
    </row>
    <row r="477" spans="2:6" ht="12.75">
      <c r="B477" s="5"/>
      <c r="F477" s="5"/>
    </row>
    <row r="478" spans="2:6" ht="12.75">
      <c r="B478" s="5"/>
      <c r="F478" s="5"/>
    </row>
    <row r="479" spans="2:6" ht="12.75">
      <c r="B479" s="5"/>
      <c r="F479" s="5"/>
    </row>
    <row r="480" spans="2:6" ht="12.75">
      <c r="B480" s="5"/>
      <c r="F480" s="5"/>
    </row>
    <row r="481" spans="2:6" ht="12.75">
      <c r="B481" s="5"/>
      <c r="F481" s="5"/>
    </row>
    <row r="482" spans="2:6" ht="12.75">
      <c r="B482" s="5"/>
      <c r="F482" s="5"/>
    </row>
    <row r="483" spans="2:6" ht="12.75">
      <c r="B483" s="5"/>
      <c r="F483" s="5"/>
    </row>
    <row r="484" spans="2:6" ht="12.75">
      <c r="B484" s="5"/>
      <c r="F484" s="5"/>
    </row>
    <row r="485" spans="2:6" ht="12.75">
      <c r="B485" s="5"/>
      <c r="F485" s="5"/>
    </row>
    <row r="486" spans="2:6" ht="12.75">
      <c r="B486" s="5"/>
      <c r="F486" s="5"/>
    </row>
    <row r="487" spans="2:6" ht="12.75">
      <c r="B487" s="5"/>
      <c r="F487" s="5"/>
    </row>
    <row r="488" spans="2:6" ht="12.75">
      <c r="B488" s="5"/>
      <c r="F488" s="5"/>
    </row>
    <row r="489" spans="2:6" ht="12.75">
      <c r="B489" s="5"/>
      <c r="F489" s="5"/>
    </row>
    <row r="490" spans="2:6" ht="12.75">
      <c r="B490" s="5"/>
      <c r="F490" s="5"/>
    </row>
    <row r="491" spans="2:6" ht="12.75">
      <c r="B491" s="5"/>
      <c r="F491" s="5"/>
    </row>
    <row r="492" spans="2:6" ht="12.75">
      <c r="B492" s="5"/>
      <c r="F492" s="5"/>
    </row>
    <row r="493" spans="2:6" ht="12.75">
      <c r="B493" s="5"/>
      <c r="F493" s="5"/>
    </row>
    <row r="494" spans="2:6" ht="12.75">
      <c r="B494" s="5"/>
      <c r="F494" s="5"/>
    </row>
    <row r="495" spans="2:6" ht="12.75">
      <c r="B495" s="5"/>
      <c r="F495" s="5"/>
    </row>
    <row r="496" spans="2:6" ht="12.75">
      <c r="B496" s="5"/>
      <c r="F496" s="5"/>
    </row>
    <row r="497" spans="2:6" ht="12.75">
      <c r="B497" s="5"/>
      <c r="F497" s="5"/>
    </row>
    <row r="498" spans="2:6" ht="12.75">
      <c r="B498" s="5"/>
      <c r="F498" s="5"/>
    </row>
    <row r="499" spans="2:6" ht="12.75">
      <c r="B499" s="5"/>
      <c r="F499" s="5"/>
    </row>
    <row r="500" spans="2:6" ht="12.75">
      <c r="B500" s="5"/>
      <c r="F500" s="5"/>
    </row>
    <row r="501" spans="2:6" ht="12.75">
      <c r="B501" s="5"/>
      <c r="F501" s="5"/>
    </row>
    <row r="502" spans="2:6" ht="12.75">
      <c r="B502" s="5"/>
      <c r="F502" s="5"/>
    </row>
    <row r="503" spans="2:6" ht="12.75">
      <c r="B503" s="5"/>
      <c r="F503" s="5"/>
    </row>
    <row r="504" spans="2:6" ht="12.75">
      <c r="B504" s="5"/>
      <c r="F504" s="5"/>
    </row>
    <row r="505" spans="2:6" ht="12.75">
      <c r="B505" s="5"/>
      <c r="F505" s="5"/>
    </row>
    <row r="506" spans="2:6" ht="12.75">
      <c r="B506" s="5"/>
      <c r="F506" s="5"/>
    </row>
    <row r="507" spans="2:6" ht="12.75">
      <c r="B507" s="5"/>
      <c r="F507" s="5"/>
    </row>
    <row r="508" spans="2:6" ht="12.75">
      <c r="B508" s="5"/>
      <c r="F508" s="5"/>
    </row>
    <row r="509" spans="2:6" ht="12.75">
      <c r="B509" s="5"/>
      <c r="F509" s="5"/>
    </row>
    <row r="510" spans="2:6" ht="12.75">
      <c r="B510" s="5"/>
      <c r="F510" s="5"/>
    </row>
    <row r="511" spans="2:6" ht="12.75">
      <c r="B511" s="5"/>
      <c r="F511" s="5"/>
    </row>
    <row r="512" spans="2:6" ht="12.75">
      <c r="B512" s="5"/>
      <c r="F512" s="5"/>
    </row>
    <row r="513" spans="2:6" ht="12.75">
      <c r="B513" s="5"/>
      <c r="F513" s="5"/>
    </row>
    <row r="514" spans="2:6" ht="12.75">
      <c r="B514" s="5"/>
      <c r="F514" s="5"/>
    </row>
    <row r="515" spans="2:6" ht="12.75">
      <c r="B515" s="5"/>
      <c r="F515" s="5"/>
    </row>
    <row r="516" spans="2:6" ht="12.75">
      <c r="B516" s="5"/>
      <c r="F516" s="5"/>
    </row>
    <row r="517" spans="2:6" ht="12.75">
      <c r="B517" s="5"/>
      <c r="F517" s="5"/>
    </row>
    <row r="518" spans="2:6" ht="12.75">
      <c r="B518" s="5"/>
      <c r="F518" s="5"/>
    </row>
    <row r="519" spans="2:6" ht="12.75">
      <c r="B519" s="5"/>
      <c r="F519" s="5"/>
    </row>
    <row r="520" spans="2:6" ht="12.75">
      <c r="B520" s="5"/>
      <c r="F520" s="5"/>
    </row>
    <row r="521" spans="2:6" ht="12.75">
      <c r="B521" s="5"/>
      <c r="F521" s="5"/>
    </row>
    <row r="522" spans="2:6" ht="12.75">
      <c r="B522" s="5"/>
      <c r="F522" s="5"/>
    </row>
    <row r="523" spans="2:6" ht="12.75">
      <c r="B523" s="5"/>
      <c r="F523" s="5"/>
    </row>
    <row r="524" spans="2:6" ht="12.75">
      <c r="B524" s="5"/>
      <c r="F524" s="5"/>
    </row>
    <row r="525" spans="2:6" ht="12.75">
      <c r="B525" s="5"/>
      <c r="F525" s="5"/>
    </row>
    <row r="526" spans="2:6" ht="12.75">
      <c r="B526" s="5"/>
      <c r="F526" s="5"/>
    </row>
    <row r="527" spans="2:6" ht="12.75">
      <c r="B527" s="5"/>
      <c r="F527" s="5"/>
    </row>
    <row r="528" spans="2:6" ht="12.75">
      <c r="B528" s="5"/>
      <c r="F528" s="5"/>
    </row>
    <row r="529" spans="2:6" ht="12.75">
      <c r="B529" s="5"/>
      <c r="F529" s="5"/>
    </row>
    <row r="530" spans="2:6" ht="12.75">
      <c r="B530" s="5"/>
      <c r="F530" s="5"/>
    </row>
    <row r="531" spans="2:6" ht="12.75">
      <c r="B531" s="5"/>
      <c r="F531" s="5"/>
    </row>
    <row r="532" spans="2:6" ht="12.75">
      <c r="B532" s="5"/>
      <c r="F532" s="5"/>
    </row>
    <row r="533" spans="2:6" ht="12.75">
      <c r="B533" s="5"/>
      <c r="F533" s="5"/>
    </row>
    <row r="534" spans="2:6" ht="12.75">
      <c r="B534" s="5"/>
      <c r="F534" s="5"/>
    </row>
    <row r="535" spans="2:6" ht="12.75">
      <c r="B535" s="5"/>
      <c r="F535" s="5"/>
    </row>
    <row r="536" spans="2:6" ht="12.75">
      <c r="B536" s="5"/>
      <c r="F536" s="5"/>
    </row>
    <row r="537" spans="2:6" ht="12.75">
      <c r="B537" s="5"/>
      <c r="F537" s="5"/>
    </row>
    <row r="538" spans="2:6" ht="12.75">
      <c r="B538" s="5"/>
      <c r="F538" s="5"/>
    </row>
    <row r="539" spans="2:6" ht="12.75">
      <c r="B539" s="5"/>
      <c r="F539" s="5"/>
    </row>
    <row r="540" spans="2:6" ht="12.75">
      <c r="B540" s="5"/>
      <c r="F540" s="5"/>
    </row>
    <row r="541" spans="2:6" ht="12.75">
      <c r="B541" s="5"/>
      <c r="F541" s="5"/>
    </row>
    <row r="542" spans="2:6" ht="12.75">
      <c r="B542" s="5"/>
      <c r="F542" s="5"/>
    </row>
    <row r="543" spans="2:6" ht="12.75">
      <c r="B543" s="5"/>
      <c r="F543" s="5"/>
    </row>
    <row r="544" spans="2:6" ht="12.75">
      <c r="B544" s="5"/>
      <c r="F544" s="5"/>
    </row>
    <row r="545" spans="2:6" ht="12.75">
      <c r="B545" s="5"/>
      <c r="F545" s="5"/>
    </row>
    <row r="546" spans="2:6" ht="12.75">
      <c r="B546" s="5"/>
      <c r="F546" s="5"/>
    </row>
    <row r="547" spans="2:6" ht="12.75">
      <c r="B547" s="5"/>
      <c r="F547" s="5"/>
    </row>
    <row r="548" spans="2:6" ht="12.75">
      <c r="B548" s="5"/>
      <c r="F548" s="5"/>
    </row>
    <row r="549" spans="2:6" ht="12.75">
      <c r="B549" s="5"/>
      <c r="F549" s="5"/>
    </row>
    <row r="550" spans="2:6" ht="12.75">
      <c r="B550" s="5"/>
      <c r="F550" s="5"/>
    </row>
    <row r="551" spans="2:6" ht="12.75">
      <c r="B551" s="5"/>
      <c r="F551" s="5"/>
    </row>
    <row r="552" spans="2:6" ht="12.75">
      <c r="B552" s="5"/>
      <c r="F552" s="5"/>
    </row>
    <row r="553" spans="2:6" ht="12.75">
      <c r="B553" s="5"/>
      <c r="F553" s="5"/>
    </row>
    <row r="554" spans="2:6" ht="12.75">
      <c r="B554" s="5"/>
      <c r="F554" s="5"/>
    </row>
    <row r="555" spans="2:6" ht="12.75">
      <c r="B555" s="5"/>
      <c r="F555" s="5"/>
    </row>
    <row r="556" spans="2:6" ht="12.75">
      <c r="B556" s="5"/>
      <c r="F556" s="5"/>
    </row>
    <row r="557" spans="2:6" ht="12.75">
      <c r="B557" s="5"/>
      <c r="F557" s="5"/>
    </row>
    <row r="558" spans="2:6" ht="12.75">
      <c r="B558" s="5"/>
      <c r="F558" s="5"/>
    </row>
    <row r="559" spans="2:6" ht="12.75">
      <c r="B559" s="5"/>
      <c r="F559" s="5"/>
    </row>
    <row r="560" spans="2:6" ht="12.75">
      <c r="B560" s="5"/>
      <c r="F560" s="5"/>
    </row>
    <row r="561" spans="2:6" ht="12.75">
      <c r="B561" s="5"/>
      <c r="F561" s="5"/>
    </row>
    <row r="562" spans="2:6" ht="12.75">
      <c r="B562" s="5"/>
      <c r="F562" s="5"/>
    </row>
    <row r="563" spans="2:6" ht="12.75">
      <c r="B563" s="5"/>
      <c r="F563" s="5"/>
    </row>
    <row r="564" spans="2:6" ht="12.75">
      <c r="B564" s="5"/>
      <c r="F564" s="5"/>
    </row>
    <row r="565" spans="2:6" ht="12.75">
      <c r="B565" s="5"/>
      <c r="F565" s="5"/>
    </row>
    <row r="566" spans="2:6" ht="12.75">
      <c r="B566" s="5"/>
      <c r="F566" s="5"/>
    </row>
    <row r="567" spans="2:6" ht="12.75">
      <c r="B567" s="5"/>
      <c r="F567" s="5"/>
    </row>
    <row r="568" spans="2:6" ht="12.75">
      <c r="B568" s="5"/>
      <c r="F568" s="5"/>
    </row>
    <row r="569" spans="2:6" ht="12.75">
      <c r="B569" s="5"/>
      <c r="F569" s="5"/>
    </row>
    <row r="570" spans="2:6" ht="12.75">
      <c r="B570" s="5"/>
      <c r="F570" s="5"/>
    </row>
    <row r="571" spans="2:6" ht="12.75">
      <c r="B571" s="5"/>
      <c r="F571" s="5"/>
    </row>
    <row r="572" spans="2:6" ht="12.75">
      <c r="B572" s="5"/>
      <c r="F572" s="5"/>
    </row>
    <row r="573" spans="2:6" ht="12.75">
      <c r="B573" s="5"/>
      <c r="F573" s="5"/>
    </row>
    <row r="574" spans="2:6" ht="12.75">
      <c r="B574" s="5"/>
      <c r="F574" s="5"/>
    </row>
    <row r="575" spans="2:6" ht="12.75">
      <c r="B575" s="5"/>
      <c r="F575" s="5"/>
    </row>
    <row r="576" spans="2:6" ht="12.75">
      <c r="B576" s="5"/>
      <c r="F576" s="5"/>
    </row>
    <row r="577" spans="2:6" ht="12.75">
      <c r="B577" s="5"/>
      <c r="F577" s="5"/>
    </row>
    <row r="578" spans="2:6" ht="12.75">
      <c r="B578" s="5"/>
      <c r="F578" s="5"/>
    </row>
    <row r="579" spans="2:6" ht="12.75">
      <c r="B579" s="5"/>
      <c r="F579" s="5"/>
    </row>
    <row r="580" spans="2:6" ht="12.75">
      <c r="B580" s="5"/>
      <c r="F580" s="5"/>
    </row>
    <row r="581" spans="2:6" ht="12.75">
      <c r="B581" s="5"/>
      <c r="F581" s="5"/>
    </row>
    <row r="582" spans="2:6" ht="12.75">
      <c r="B582" s="5"/>
      <c r="F582" s="5"/>
    </row>
    <row r="583" spans="2:6" ht="12.75">
      <c r="B583" s="5"/>
      <c r="F583" s="5"/>
    </row>
    <row r="584" spans="2:6" ht="12.75">
      <c r="B584" s="5"/>
      <c r="F584" s="5"/>
    </row>
    <row r="585" spans="2:6" ht="12.75">
      <c r="B585" s="5"/>
      <c r="F585" s="5"/>
    </row>
    <row r="586" spans="2:6" ht="12.75">
      <c r="B586" s="5"/>
      <c r="F586" s="5"/>
    </row>
    <row r="587" spans="2:6" ht="12.75">
      <c r="B587" s="5"/>
      <c r="F587" s="5"/>
    </row>
    <row r="588" spans="2:6" ht="12.75">
      <c r="B588" s="5"/>
      <c r="F588" s="5"/>
    </row>
    <row r="589" spans="2:6" ht="12.75">
      <c r="B589" s="5"/>
      <c r="F589" s="5"/>
    </row>
    <row r="590" spans="2:6" ht="12.75">
      <c r="B590" s="5"/>
      <c r="F590" s="5"/>
    </row>
    <row r="591" spans="2:6" ht="12.75">
      <c r="B591" s="5"/>
      <c r="F591" s="5"/>
    </row>
    <row r="592" spans="2:6" ht="12.75">
      <c r="B592" s="5"/>
      <c r="F592" s="5"/>
    </row>
    <row r="593" spans="2:6" ht="12.75">
      <c r="B593" s="5"/>
      <c r="F593" s="5"/>
    </row>
    <row r="594" spans="2:6" ht="12.75">
      <c r="B594" s="5"/>
      <c r="F594" s="5"/>
    </row>
    <row r="595" spans="2:6" ht="12.75">
      <c r="B595" s="5"/>
      <c r="F595" s="5"/>
    </row>
    <row r="596" spans="2:6" ht="12.75">
      <c r="B596" s="5"/>
      <c r="F596" s="5"/>
    </row>
    <row r="597" spans="2:6" ht="12.75">
      <c r="B597" s="5"/>
      <c r="F597" s="5"/>
    </row>
    <row r="598" spans="2:6" ht="12.75">
      <c r="B598" s="5"/>
      <c r="F598" s="5"/>
    </row>
    <row r="599" spans="2:6" ht="12.75">
      <c r="B599" s="5"/>
      <c r="F599" s="5"/>
    </row>
    <row r="600" spans="2:6" ht="12.75">
      <c r="B600" s="5"/>
      <c r="F600" s="5"/>
    </row>
    <row r="601" spans="2:6" ht="12.75">
      <c r="B601" s="5"/>
      <c r="F601" s="5"/>
    </row>
    <row r="602" spans="2:6" ht="12.75">
      <c r="B602" s="5"/>
      <c r="F602" s="5"/>
    </row>
    <row r="603" spans="2:6" ht="12.75">
      <c r="B603" s="5"/>
      <c r="F603" s="5"/>
    </row>
    <row r="604" spans="2:6" ht="12.75">
      <c r="B604" s="5"/>
      <c r="F604" s="5"/>
    </row>
    <row r="605" spans="2:6" ht="12.75">
      <c r="B605" s="5"/>
      <c r="F605" s="5"/>
    </row>
    <row r="606" spans="2:6" ht="12.75">
      <c r="B606" s="5"/>
      <c r="F606" s="5"/>
    </row>
    <row r="607" spans="2:6" ht="12.75">
      <c r="B607" s="5"/>
      <c r="F607" s="5"/>
    </row>
    <row r="608" spans="2:6" ht="12.75">
      <c r="B608" s="5"/>
      <c r="F608" s="5"/>
    </row>
    <row r="609" spans="2:6" ht="12.75">
      <c r="B609" s="5"/>
      <c r="F609" s="5"/>
    </row>
    <row r="610" spans="2:6" ht="12.75">
      <c r="B610" s="5"/>
      <c r="F610" s="5"/>
    </row>
    <row r="611" spans="2:6" ht="12.75">
      <c r="B611" s="5"/>
      <c r="F611" s="5"/>
    </row>
    <row r="612" spans="2:6" ht="12.75">
      <c r="B612" s="5"/>
      <c r="F612" s="5"/>
    </row>
    <row r="613" spans="2:6" ht="12.75">
      <c r="B613" s="5"/>
      <c r="F613" s="5"/>
    </row>
    <row r="614" spans="2:6" ht="12.75">
      <c r="B614" s="5"/>
      <c r="F614" s="5"/>
    </row>
    <row r="615" spans="2:6" ht="12.75">
      <c r="B615" s="5"/>
      <c r="F615" s="5"/>
    </row>
    <row r="616" spans="2:6" ht="12.75">
      <c r="B616" s="5"/>
      <c r="F616" s="5"/>
    </row>
    <row r="617" spans="2:6" ht="12.75">
      <c r="B617" s="5"/>
      <c r="F617" s="5"/>
    </row>
    <row r="618" spans="2:6" ht="12.75">
      <c r="B618" s="5"/>
      <c r="F618" s="5"/>
    </row>
    <row r="619" spans="2:6" ht="12.75">
      <c r="B619" s="5"/>
      <c r="F619" s="5"/>
    </row>
    <row r="620" spans="2:6" ht="12.75">
      <c r="B620" s="5"/>
      <c r="F620" s="5"/>
    </row>
    <row r="621" spans="2:6" ht="12.75">
      <c r="B621" s="5"/>
      <c r="F621" s="5"/>
    </row>
    <row r="622" spans="2:6" ht="12.75">
      <c r="B622" s="5"/>
      <c r="F622" s="5"/>
    </row>
    <row r="623" spans="2:6" ht="12.75">
      <c r="B623" s="5"/>
      <c r="F623" s="5"/>
    </row>
    <row r="624" spans="2:6" ht="12.75">
      <c r="B624" s="5"/>
      <c r="F624" s="5"/>
    </row>
    <row r="625" spans="2:6" ht="12.75">
      <c r="B625" s="5"/>
      <c r="F625" s="5"/>
    </row>
    <row r="626" spans="2:6" ht="12.75">
      <c r="B626" s="5"/>
      <c r="F626" s="5"/>
    </row>
    <row r="627" spans="2:6" ht="12.75">
      <c r="B627" s="5"/>
      <c r="F627" s="5"/>
    </row>
    <row r="628" spans="2:6" ht="12.75">
      <c r="B628" s="5"/>
      <c r="F628" s="5"/>
    </row>
    <row r="629" spans="2:6" ht="12.75">
      <c r="B629" s="5"/>
      <c r="F629" s="5"/>
    </row>
    <row r="630" spans="2:6" ht="12.75">
      <c r="B630" s="5"/>
      <c r="F630" s="5"/>
    </row>
    <row r="631" spans="2:6" ht="12.75">
      <c r="B631" s="5"/>
      <c r="F631" s="5"/>
    </row>
    <row r="632" spans="2:6" ht="12.75">
      <c r="B632" s="5"/>
      <c r="F632" s="5"/>
    </row>
    <row r="633" spans="2:6" ht="12.75">
      <c r="B633" s="5"/>
      <c r="F633" s="5"/>
    </row>
    <row r="634" spans="2:6" ht="12.75">
      <c r="B634" s="5"/>
      <c r="F634" s="5"/>
    </row>
    <row r="635" spans="2:6" ht="12.75">
      <c r="B635" s="5"/>
      <c r="F635" s="5"/>
    </row>
    <row r="636" spans="2:6" ht="12.75">
      <c r="B636" s="5"/>
      <c r="F636" s="5"/>
    </row>
    <row r="637" spans="2:6" ht="12.75">
      <c r="B637" s="5"/>
      <c r="F637" s="5"/>
    </row>
    <row r="638" spans="2:6" ht="12.75">
      <c r="B638" s="5"/>
      <c r="F638" s="5"/>
    </row>
    <row r="639" spans="2:6" ht="12.75">
      <c r="B639" s="5"/>
      <c r="F639" s="5"/>
    </row>
    <row r="640" spans="2:6" ht="12.75">
      <c r="B640" s="5"/>
      <c r="F640" s="5"/>
    </row>
    <row r="641" spans="2:6" ht="12.75">
      <c r="B641" s="5"/>
      <c r="F641" s="5"/>
    </row>
    <row r="642" spans="2:6" ht="12.75">
      <c r="B642" s="5"/>
      <c r="F642" s="5"/>
    </row>
    <row r="643" spans="2:6" ht="12.75">
      <c r="B643" s="5"/>
      <c r="F643" s="5"/>
    </row>
    <row r="644" spans="2:6" ht="12.75">
      <c r="B644" s="5"/>
      <c r="F644" s="5"/>
    </row>
    <row r="645" spans="2:6" ht="12.75">
      <c r="B645" s="5"/>
      <c r="F645" s="5"/>
    </row>
    <row r="646" spans="2:6" ht="12.75">
      <c r="B646" s="5"/>
      <c r="F646" s="5"/>
    </row>
    <row r="647" spans="2:6" ht="12.75">
      <c r="B647" s="5"/>
      <c r="F647" s="5"/>
    </row>
    <row r="648" spans="2:6" ht="12.75">
      <c r="B648" s="5"/>
      <c r="F648" s="5"/>
    </row>
    <row r="649" spans="2:6" ht="12.75">
      <c r="B649" s="5"/>
      <c r="F649" s="5"/>
    </row>
    <row r="650" spans="2:6" ht="12.75">
      <c r="B650" s="5"/>
      <c r="F650" s="5"/>
    </row>
    <row r="651" spans="2:6" ht="12.75">
      <c r="B651" s="5"/>
      <c r="F651" s="5"/>
    </row>
    <row r="652" spans="2:6" ht="12.75">
      <c r="B652" s="5"/>
      <c r="F652" s="5"/>
    </row>
    <row r="653" spans="2:6" ht="12.75">
      <c r="B653" s="5"/>
      <c r="F653" s="5"/>
    </row>
    <row r="654" spans="2:6" ht="12.75">
      <c r="B654" s="5"/>
      <c r="F654" s="5"/>
    </row>
    <row r="655" spans="2:6" ht="12.75">
      <c r="B655" s="5"/>
      <c r="F655" s="5"/>
    </row>
    <row r="656" spans="2:6" ht="12.75">
      <c r="B656" s="5"/>
      <c r="F656" s="5"/>
    </row>
    <row r="657" spans="2:6" ht="12.75">
      <c r="B657" s="5"/>
      <c r="F657" s="5"/>
    </row>
    <row r="658" spans="2:6" ht="12.75">
      <c r="B658" s="5"/>
      <c r="F658" s="5"/>
    </row>
    <row r="659" spans="2:6" ht="12.75">
      <c r="B659" s="5"/>
      <c r="F659" s="5"/>
    </row>
    <row r="660" spans="2:6" ht="12.75">
      <c r="B660" s="5"/>
      <c r="F660" s="5"/>
    </row>
    <row r="661" spans="2:6" ht="12.75">
      <c r="B661" s="5"/>
      <c r="F661" s="5"/>
    </row>
    <row r="662" spans="2:6" ht="12.75">
      <c r="B662" s="5"/>
      <c r="F662" s="5"/>
    </row>
    <row r="663" spans="2:6" ht="12.75">
      <c r="B663" s="5"/>
      <c r="F663" s="5"/>
    </row>
    <row r="664" spans="2:6" ht="12.75">
      <c r="B664" s="5"/>
      <c r="F664" s="5"/>
    </row>
    <row r="665" spans="2:6" ht="12.75">
      <c r="B665" s="5"/>
      <c r="F665" s="5"/>
    </row>
    <row r="666" spans="2:6" ht="12.75">
      <c r="B666" s="5"/>
      <c r="F666" s="5"/>
    </row>
    <row r="667" spans="2:6" ht="12.75">
      <c r="B667" s="5"/>
      <c r="F667" s="5"/>
    </row>
    <row r="668" spans="2:6" ht="12.75">
      <c r="B668" s="5"/>
      <c r="F668" s="5"/>
    </row>
    <row r="669" spans="2:6" ht="12.75">
      <c r="B669" s="5"/>
      <c r="F669" s="5"/>
    </row>
    <row r="670" spans="2:6" ht="12.75">
      <c r="B670" s="5"/>
      <c r="F670" s="5"/>
    </row>
    <row r="671" spans="2:6" ht="12.75">
      <c r="B671" s="5"/>
      <c r="F671" s="5"/>
    </row>
    <row r="672" spans="2:6" ht="12.75">
      <c r="B672" s="5"/>
      <c r="F672" s="5"/>
    </row>
    <row r="673" spans="2:6" ht="12.75">
      <c r="B673" s="5"/>
      <c r="F673" s="5"/>
    </row>
    <row r="674" spans="2:6" ht="12.75">
      <c r="B674" s="5"/>
      <c r="F674" s="5"/>
    </row>
    <row r="675" spans="2:6" ht="12.75">
      <c r="B675" s="5"/>
      <c r="F675" s="5"/>
    </row>
    <row r="676" spans="2:6" ht="12.75">
      <c r="B676" s="5"/>
      <c r="F676" s="5"/>
    </row>
    <row r="677" spans="2:6" ht="12.75">
      <c r="B677" s="5"/>
      <c r="F677" s="5"/>
    </row>
    <row r="678" spans="2:6" ht="12.75">
      <c r="B678" s="5"/>
      <c r="F678" s="5"/>
    </row>
    <row r="679" spans="2:6" ht="12.75">
      <c r="B679" s="5"/>
      <c r="F679" s="5"/>
    </row>
    <row r="680" spans="2:6" ht="12.75">
      <c r="B680" s="5"/>
      <c r="F680" s="5"/>
    </row>
    <row r="681" spans="2:6" ht="12.75">
      <c r="B681" s="5"/>
      <c r="F681" s="5"/>
    </row>
    <row r="682" spans="2:6" ht="12.75">
      <c r="B682" s="5"/>
      <c r="F682" s="5"/>
    </row>
    <row r="683" spans="2:6" ht="12.75">
      <c r="B683" s="5"/>
      <c r="F683" s="5"/>
    </row>
    <row r="684" spans="2:6" ht="12.75">
      <c r="B684" s="5"/>
      <c r="F684" s="5"/>
    </row>
    <row r="685" spans="2:6" ht="12.75">
      <c r="B685" s="5"/>
      <c r="F685" s="5"/>
    </row>
    <row r="686" spans="2:6" ht="12.75">
      <c r="B686" s="5"/>
      <c r="F686" s="5"/>
    </row>
    <row r="687" spans="2:6" ht="12.75">
      <c r="B687" s="5"/>
      <c r="F687" s="5"/>
    </row>
    <row r="688" spans="2:6" ht="12.75">
      <c r="B688" s="5"/>
      <c r="F688" s="5"/>
    </row>
    <row r="689" spans="2:6" ht="12.75">
      <c r="B689" s="5"/>
      <c r="F689" s="5"/>
    </row>
    <row r="690" spans="2:6" ht="12.75">
      <c r="B690" s="5"/>
      <c r="F690" s="5"/>
    </row>
    <row r="691" spans="2:6" ht="12.75">
      <c r="B691" s="5"/>
      <c r="F691" s="5"/>
    </row>
    <row r="692" spans="2:6" ht="12.75">
      <c r="B692" s="5"/>
      <c r="F692" s="5"/>
    </row>
    <row r="693" spans="2:6" ht="12.75">
      <c r="B693" s="5"/>
      <c r="F693" s="5"/>
    </row>
    <row r="694" spans="2:6" ht="12.75">
      <c r="B694" s="5"/>
      <c r="F694" s="5"/>
    </row>
    <row r="695" spans="2:6" ht="12.75">
      <c r="B695" s="5"/>
      <c r="F695" s="5"/>
    </row>
    <row r="696" spans="2:6" ht="12.75">
      <c r="B696" s="5"/>
      <c r="F696" s="5"/>
    </row>
    <row r="697" spans="2:6" ht="12.75">
      <c r="B697" s="5"/>
      <c r="F697" s="5"/>
    </row>
    <row r="698" spans="2:6" ht="12.75">
      <c r="B698" s="5"/>
      <c r="F698" s="5"/>
    </row>
    <row r="699" spans="2:6" ht="12.75">
      <c r="B699" s="5"/>
      <c r="F699" s="5"/>
    </row>
    <row r="700" spans="2:6" ht="12.75">
      <c r="B700" s="5"/>
      <c r="F700" s="5"/>
    </row>
    <row r="701" spans="2:6" ht="12.75">
      <c r="B701" s="5"/>
      <c r="F701" s="5"/>
    </row>
    <row r="702" spans="2:6" ht="12.75">
      <c r="B702" s="5"/>
      <c r="F702" s="5"/>
    </row>
    <row r="703" spans="2:6" ht="12.75">
      <c r="B703" s="5"/>
      <c r="F703" s="5"/>
    </row>
    <row r="704" spans="2:6" ht="12.75">
      <c r="B704" s="5"/>
      <c r="F704" s="5"/>
    </row>
    <row r="705" spans="2:6" ht="12.75">
      <c r="B705" s="5"/>
      <c r="F705" s="5"/>
    </row>
    <row r="706" spans="2:6" ht="12.75">
      <c r="B706" s="5"/>
      <c r="F706" s="5"/>
    </row>
    <row r="707" spans="2:6" ht="12.75">
      <c r="B707" s="5"/>
      <c r="F707" s="5"/>
    </row>
    <row r="708" spans="2:6" ht="12.75">
      <c r="B708" s="5"/>
      <c r="F708" s="5"/>
    </row>
    <row r="709" spans="2:6" ht="12.75">
      <c r="B709" s="5"/>
      <c r="F709" s="5"/>
    </row>
    <row r="710" spans="2:6" ht="12.75">
      <c r="B710" s="5"/>
      <c r="F710" s="5"/>
    </row>
    <row r="711" spans="2:6" ht="12.75">
      <c r="B711" s="5"/>
      <c r="F711" s="5"/>
    </row>
    <row r="712" spans="2:6" ht="12.75">
      <c r="B712" s="5"/>
      <c r="F712" s="5"/>
    </row>
    <row r="713" spans="2:6" ht="12.75">
      <c r="B713" s="5"/>
      <c r="F713" s="5"/>
    </row>
    <row r="714" spans="2:6" ht="12.75">
      <c r="B714" s="5"/>
      <c r="F714" s="5"/>
    </row>
    <row r="715" spans="2:6" ht="12.75">
      <c r="B715" s="5"/>
      <c r="F715" s="5"/>
    </row>
    <row r="716" spans="2:6" ht="12.75">
      <c r="B716" s="5"/>
      <c r="F716" s="5"/>
    </row>
    <row r="717" spans="2:6" ht="12.75">
      <c r="B717" s="5"/>
      <c r="F717" s="5"/>
    </row>
    <row r="718" spans="2:6" ht="12.75">
      <c r="B718" s="5"/>
      <c r="F718" s="5"/>
    </row>
    <row r="719" spans="2:6" ht="12.75">
      <c r="B719" s="5"/>
      <c r="F719" s="5"/>
    </row>
    <row r="720" spans="2:6" ht="12.75">
      <c r="B720" s="5"/>
      <c r="F720" s="5"/>
    </row>
    <row r="721" spans="2:6" ht="12.75">
      <c r="B721" s="5"/>
      <c r="F721" s="5"/>
    </row>
    <row r="722" spans="2:6" ht="12.75">
      <c r="B722" s="5"/>
      <c r="F722" s="5"/>
    </row>
    <row r="723" spans="2:6" ht="12.75">
      <c r="B723" s="5"/>
      <c r="F723" s="5"/>
    </row>
    <row r="724" spans="2:6" ht="12.75">
      <c r="B724" s="5"/>
      <c r="F724" s="5"/>
    </row>
    <row r="725" spans="2:6" ht="12.75">
      <c r="B725" s="5"/>
      <c r="F725" s="5"/>
    </row>
    <row r="726" spans="2:6" ht="12.75">
      <c r="B726" s="5"/>
      <c r="F726" s="5"/>
    </row>
    <row r="727" spans="2:6" ht="12.75">
      <c r="B727" s="5"/>
      <c r="F727" s="5"/>
    </row>
    <row r="728" spans="2:6" ht="12.75">
      <c r="B728" s="5"/>
      <c r="F728" s="5"/>
    </row>
    <row r="729" spans="2:6" ht="12.75">
      <c r="B729" s="5"/>
      <c r="F729" s="5"/>
    </row>
    <row r="730" spans="2:6" ht="12.75">
      <c r="B730" s="5"/>
      <c r="F730" s="5"/>
    </row>
    <row r="731" spans="2:6" ht="12.75">
      <c r="B731" s="5"/>
      <c r="F731" s="5"/>
    </row>
    <row r="732" spans="2:6" ht="12.75">
      <c r="B732" s="5"/>
      <c r="F732" s="5"/>
    </row>
    <row r="733" spans="2:6" ht="12.75">
      <c r="B733" s="5"/>
      <c r="F733" s="5"/>
    </row>
    <row r="734" spans="2:6" ht="12.75">
      <c r="B734" s="5"/>
      <c r="F734" s="5"/>
    </row>
    <row r="735" spans="2:6" ht="12.75">
      <c r="B735" s="5"/>
      <c r="F735" s="5"/>
    </row>
    <row r="736" spans="2:6" ht="12.75">
      <c r="B736" s="5"/>
      <c r="F736" s="5"/>
    </row>
    <row r="737" spans="2:6" ht="12.75">
      <c r="B737" s="5"/>
      <c r="F737" s="5"/>
    </row>
    <row r="738" spans="2:6" ht="12.75">
      <c r="B738" s="5"/>
      <c r="F738" s="5"/>
    </row>
    <row r="739" spans="2:6" ht="12.75">
      <c r="B739" s="5"/>
      <c r="F739" s="5"/>
    </row>
    <row r="740" spans="2:6" ht="12.75">
      <c r="B740" s="5"/>
      <c r="F740" s="5"/>
    </row>
    <row r="741" spans="2:6" ht="12.75">
      <c r="B741" s="5"/>
      <c r="F741" s="5"/>
    </row>
    <row r="742" spans="2:6" ht="12.75">
      <c r="B742" s="5"/>
      <c r="F742" s="5"/>
    </row>
    <row r="743" spans="2:6" ht="12.75">
      <c r="B743" s="5"/>
      <c r="F743" s="5"/>
    </row>
    <row r="744" spans="2:6" ht="12.75">
      <c r="B744" s="5"/>
      <c r="F744" s="5"/>
    </row>
    <row r="745" spans="2:6" ht="12.75">
      <c r="B745" s="5"/>
      <c r="F745" s="5"/>
    </row>
    <row r="746" spans="2:6" ht="12.75">
      <c r="B746" s="5"/>
      <c r="F746" s="5"/>
    </row>
    <row r="747" spans="2:6" ht="12.75">
      <c r="B747" s="5"/>
      <c r="F747" s="5"/>
    </row>
    <row r="748" spans="2:6" ht="12.75">
      <c r="B748" s="5"/>
      <c r="F748" s="5"/>
    </row>
    <row r="749" spans="2:6" ht="12.75">
      <c r="B749" s="5"/>
      <c r="F749" s="5"/>
    </row>
    <row r="750" spans="2:6" ht="12.75">
      <c r="B750" s="5"/>
      <c r="F750" s="5"/>
    </row>
    <row r="751" spans="2:6" ht="12.75">
      <c r="B751" s="5"/>
      <c r="F751" s="5"/>
    </row>
    <row r="752" spans="2:6" ht="12.75">
      <c r="B752" s="5"/>
      <c r="F752" s="5"/>
    </row>
    <row r="753" spans="2:6" ht="12.75">
      <c r="B753" s="5"/>
      <c r="F753" s="5"/>
    </row>
    <row r="754" spans="2:6" ht="12.75">
      <c r="B754" s="5"/>
      <c r="F754" s="5"/>
    </row>
    <row r="755" spans="2:6" ht="12.75">
      <c r="B755" s="5"/>
      <c r="F755" s="5"/>
    </row>
    <row r="756" spans="2:6" ht="12.75">
      <c r="B756" s="5"/>
      <c r="F756" s="5"/>
    </row>
    <row r="757" spans="2:6" ht="12.75">
      <c r="B757" s="5"/>
      <c r="F757" s="5"/>
    </row>
    <row r="758" spans="2:6" ht="12.75">
      <c r="B758" s="5"/>
      <c r="F758" s="5"/>
    </row>
    <row r="759" spans="2:6" ht="12.75">
      <c r="B759" s="5"/>
      <c r="F759" s="5"/>
    </row>
    <row r="760" spans="2:6" ht="12.75">
      <c r="B760" s="5"/>
      <c r="F760" s="5"/>
    </row>
    <row r="761" spans="2:6" ht="12.75">
      <c r="B761" s="5"/>
      <c r="F761" s="5"/>
    </row>
    <row r="762" spans="2:6" ht="12.75">
      <c r="B762" s="5"/>
      <c r="F762" s="5"/>
    </row>
    <row r="763" spans="2:6" ht="12.75">
      <c r="B763" s="5"/>
      <c r="F763" s="5"/>
    </row>
    <row r="764" spans="2:6" ht="12.75">
      <c r="B764" s="5"/>
      <c r="F764" s="5"/>
    </row>
    <row r="765" spans="2:6" ht="12.75">
      <c r="B765" s="5"/>
      <c r="F765" s="5"/>
    </row>
    <row r="766" spans="2:6" ht="12.75">
      <c r="B766" s="5"/>
      <c r="F766" s="5"/>
    </row>
    <row r="767" spans="2:6" ht="12.75">
      <c r="B767" s="5"/>
      <c r="F767" s="5"/>
    </row>
    <row r="768" spans="2:6" ht="12.75">
      <c r="B768" s="5"/>
      <c r="F768" s="5"/>
    </row>
    <row r="769" spans="2:6" ht="12.75">
      <c r="B769" s="5"/>
      <c r="F769" s="5"/>
    </row>
    <row r="770" spans="2:6" ht="12.75">
      <c r="B770" s="5"/>
      <c r="F770" s="5"/>
    </row>
    <row r="771" spans="2:6" ht="12.75">
      <c r="B771" s="5"/>
      <c r="F771" s="5"/>
    </row>
    <row r="772" spans="2:6" ht="12.75">
      <c r="B772" s="5"/>
      <c r="F772" s="5"/>
    </row>
    <row r="773" spans="2:6" ht="12.75">
      <c r="B773" s="5"/>
      <c r="F773" s="5"/>
    </row>
    <row r="774" spans="2:6" ht="12.75">
      <c r="B774" s="5"/>
      <c r="F774" s="5"/>
    </row>
    <row r="775" spans="2:6" ht="12.75">
      <c r="B775" s="5"/>
      <c r="F775" s="5"/>
    </row>
    <row r="776" spans="2:6" ht="12.75">
      <c r="B776" s="5"/>
      <c r="F776" s="5"/>
    </row>
    <row r="777" spans="2:6" ht="12.75">
      <c r="B777" s="5"/>
      <c r="F777" s="5"/>
    </row>
    <row r="778" spans="2:6" ht="12.75">
      <c r="B778" s="5"/>
      <c r="F778" s="5"/>
    </row>
    <row r="779" spans="2:6" ht="12.75">
      <c r="B779" s="5"/>
      <c r="F779" s="5"/>
    </row>
    <row r="780" spans="2:6" ht="12.75">
      <c r="B780" s="5"/>
      <c r="F780" s="5"/>
    </row>
    <row r="781" spans="2:6" ht="12.75">
      <c r="B781" s="5"/>
      <c r="F781" s="5"/>
    </row>
    <row r="782" spans="2:6" ht="12.75">
      <c r="B782" s="5"/>
      <c r="F782" s="5"/>
    </row>
    <row r="783" spans="2:6" ht="12.75">
      <c r="B783" s="5"/>
      <c r="F783" s="5"/>
    </row>
    <row r="784" spans="2:6" ht="12.75">
      <c r="B784" s="5"/>
      <c r="F784" s="5"/>
    </row>
    <row r="785" spans="2:6" ht="12.75">
      <c r="B785" s="5"/>
      <c r="F785" s="5"/>
    </row>
    <row r="786" spans="2:6" ht="12.75">
      <c r="B786" s="5"/>
      <c r="F786" s="5"/>
    </row>
    <row r="787" spans="2:6" ht="12.75">
      <c r="B787" s="5"/>
      <c r="F787" s="5"/>
    </row>
    <row r="788" spans="2:6" ht="12.75">
      <c r="B788" s="5"/>
      <c r="F788" s="5"/>
    </row>
    <row r="789" spans="2:6" ht="12.75">
      <c r="B789" s="5"/>
      <c r="F789" s="5"/>
    </row>
    <row r="790" spans="2:6" ht="12.75">
      <c r="B790" s="5"/>
      <c r="F790" s="5"/>
    </row>
    <row r="791" spans="2:6" ht="12.75">
      <c r="B791" s="5"/>
      <c r="F791" s="5"/>
    </row>
    <row r="792" spans="2:6" ht="12.75">
      <c r="B792" s="5"/>
      <c r="F792" s="5"/>
    </row>
    <row r="793" spans="2:6" ht="12.75">
      <c r="B793" s="5"/>
      <c r="F793" s="5"/>
    </row>
    <row r="794" spans="2:6" ht="12.75">
      <c r="B794" s="5"/>
      <c r="F794" s="5"/>
    </row>
    <row r="795" spans="2:6" ht="12.75">
      <c r="B795" s="5"/>
      <c r="F795" s="5"/>
    </row>
    <row r="796" spans="2:6" ht="12.75">
      <c r="B796" s="5"/>
      <c r="F796" s="5"/>
    </row>
    <row r="797" spans="2:6" ht="12.75">
      <c r="B797" s="5"/>
      <c r="F797" s="5"/>
    </row>
    <row r="798" spans="2:6" ht="12.75">
      <c r="B798" s="5"/>
      <c r="F798" s="5"/>
    </row>
    <row r="799" spans="2:6" ht="12.75">
      <c r="B799" s="5"/>
      <c r="F799" s="5"/>
    </row>
    <row r="800" spans="2:6" ht="12.75">
      <c r="B800" s="5"/>
      <c r="F800" s="5"/>
    </row>
    <row r="801" spans="2:6" ht="12.75">
      <c r="B801" s="5"/>
      <c r="F801" s="5"/>
    </row>
    <row r="802" spans="2:6" ht="12.75">
      <c r="B802" s="5"/>
      <c r="F802" s="5"/>
    </row>
    <row r="803" spans="2:6" ht="12.75">
      <c r="B803" s="5"/>
      <c r="F803" s="5"/>
    </row>
    <row r="804" spans="2:6" ht="12.75">
      <c r="B804" s="5"/>
      <c r="F804" s="5"/>
    </row>
    <row r="805" spans="2:6" ht="12.75">
      <c r="B805" s="5"/>
      <c r="F805" s="5"/>
    </row>
    <row r="806" spans="2:6" ht="12.75">
      <c r="B806" s="5"/>
      <c r="F806" s="5"/>
    </row>
    <row r="807" spans="2:6" ht="12.75">
      <c r="B807" s="5"/>
      <c r="F807" s="5"/>
    </row>
    <row r="808" spans="2:6" ht="12.75">
      <c r="B808" s="5"/>
      <c r="F808" s="5"/>
    </row>
    <row r="809" spans="2:6" ht="12.75">
      <c r="B809" s="5"/>
      <c r="F809" s="5"/>
    </row>
    <row r="810" spans="2:6" ht="12.75">
      <c r="B810" s="5"/>
      <c r="F810" s="5"/>
    </row>
    <row r="811" spans="2:6" ht="12.75">
      <c r="B811" s="5"/>
      <c r="F811" s="5"/>
    </row>
    <row r="812" spans="2:6" ht="12.75">
      <c r="B812" s="5"/>
      <c r="F812" s="5"/>
    </row>
    <row r="813" spans="2:6" ht="12.75">
      <c r="B813" s="5"/>
      <c r="F813" s="5"/>
    </row>
    <row r="814" spans="2:6" ht="12.75">
      <c r="B814" s="5"/>
      <c r="F814" s="5"/>
    </row>
    <row r="815" spans="2:6" ht="12.75">
      <c r="B815" s="5"/>
      <c r="F815" s="5"/>
    </row>
    <row r="816" spans="2:6" ht="12.75">
      <c r="B816" s="5"/>
      <c r="F816" s="5"/>
    </row>
    <row r="817" spans="2:6" ht="12.75">
      <c r="B817" s="5"/>
      <c r="F817" s="5"/>
    </row>
    <row r="818" spans="2:6" ht="12.75">
      <c r="B818" s="5"/>
      <c r="F818" s="5"/>
    </row>
    <row r="819" spans="2:6" ht="12.75">
      <c r="B819" s="5"/>
      <c r="F819" s="5"/>
    </row>
    <row r="820" spans="2:6" ht="12.75">
      <c r="B820" s="5"/>
      <c r="F820" s="5"/>
    </row>
    <row r="821" spans="2:6" ht="12.75">
      <c r="B821" s="5"/>
      <c r="F821" s="5"/>
    </row>
    <row r="822" spans="2:6" ht="12.75">
      <c r="B822" s="5"/>
      <c r="F822" s="5"/>
    </row>
    <row r="823" spans="2:6" ht="12.75">
      <c r="B823" s="5"/>
      <c r="F823" s="5"/>
    </row>
    <row r="824" spans="2:6" ht="12.75">
      <c r="B824" s="5"/>
      <c r="F824" s="5"/>
    </row>
    <row r="825" spans="2:6" ht="12.75">
      <c r="B825" s="5"/>
      <c r="F825" s="5"/>
    </row>
    <row r="826" spans="2:6" ht="12.75">
      <c r="B826" s="5"/>
      <c r="F826" s="5"/>
    </row>
    <row r="827" spans="2:6" ht="12.75">
      <c r="B827" s="5"/>
      <c r="F827" s="5"/>
    </row>
    <row r="828" spans="2:6" ht="12.75">
      <c r="B828" s="5"/>
      <c r="F828" s="5"/>
    </row>
    <row r="829" spans="2:6" ht="12.75">
      <c r="B829" s="5"/>
      <c r="F829" s="5"/>
    </row>
    <row r="830" spans="2:6" ht="12.75">
      <c r="B830" s="5"/>
      <c r="F830" s="5"/>
    </row>
    <row r="831" spans="2:6" ht="12.75">
      <c r="B831" s="5"/>
      <c r="F831" s="5"/>
    </row>
    <row r="832" spans="2:6" ht="12.75">
      <c r="B832" s="5"/>
      <c r="F832" s="5"/>
    </row>
    <row r="833" spans="2:6" ht="12.75">
      <c r="B833" s="5"/>
      <c r="F833" s="5"/>
    </row>
    <row r="834" spans="2:6" ht="12.75">
      <c r="B834" s="5"/>
      <c r="F834" s="5"/>
    </row>
    <row r="835" spans="2:6" ht="12.75">
      <c r="B835" s="5"/>
      <c r="F835" s="5"/>
    </row>
    <row r="836" spans="2:6" ht="12.75">
      <c r="B836" s="5"/>
      <c r="F836" s="5"/>
    </row>
    <row r="837" spans="2:6" ht="12.75">
      <c r="B837" s="5"/>
      <c r="F837" s="5"/>
    </row>
    <row r="838" spans="2:6" ht="12.75">
      <c r="B838" s="5"/>
      <c r="F838" s="5"/>
    </row>
    <row r="839" spans="2:6" ht="12.75">
      <c r="B839" s="5"/>
      <c r="F839" s="5"/>
    </row>
    <row r="840" spans="2:6" ht="12.75">
      <c r="B840" s="5"/>
      <c r="F840" s="5"/>
    </row>
    <row r="841" spans="2:6" ht="12.75">
      <c r="B841" s="5"/>
      <c r="F841" s="5"/>
    </row>
    <row r="842" spans="2:6" ht="12.75">
      <c r="B842" s="5"/>
      <c r="F842" s="5"/>
    </row>
    <row r="843" spans="2:6" ht="12.75">
      <c r="B843" s="5"/>
      <c r="F843" s="5"/>
    </row>
    <row r="844" spans="2:6" ht="12.75">
      <c r="B844" s="5"/>
      <c r="F844" s="5"/>
    </row>
    <row r="845" spans="2:6" ht="12.75">
      <c r="B845" s="5"/>
      <c r="F845" s="5"/>
    </row>
    <row r="846" spans="2:6" ht="12.75">
      <c r="B846" s="5"/>
      <c r="F846" s="5"/>
    </row>
    <row r="847" spans="2:6" ht="12.75">
      <c r="B847" s="5"/>
      <c r="F847" s="5"/>
    </row>
    <row r="848" spans="2:6" ht="12.75">
      <c r="B848" s="5"/>
      <c r="F848" s="5"/>
    </row>
    <row r="849" spans="2:6" ht="12.75">
      <c r="B849" s="5"/>
      <c r="F849" s="5"/>
    </row>
    <row r="850" spans="2:6" ht="12.75">
      <c r="B850" s="5"/>
      <c r="F850" s="5"/>
    </row>
    <row r="851" spans="2:6" ht="12.75">
      <c r="B851" s="5"/>
      <c r="F851" s="5"/>
    </row>
    <row r="852" spans="2:6" ht="12.75">
      <c r="B852" s="5"/>
      <c r="F852" s="5"/>
    </row>
  </sheetData>
  <sheetProtection/>
  <hyperlinks>
    <hyperlink ref="P54" r:id="rId1" display="http://www.konkoly.hu/cgi-bin/IBVS?4083"/>
    <hyperlink ref="P57" r:id="rId2" display="http://www.konkoly.hu/cgi-bin/IBVS?4083"/>
    <hyperlink ref="P58" r:id="rId3" display="http://www.konkoly.hu/cgi-bin/IBVS?4083"/>
    <hyperlink ref="P77" r:id="rId4" display="http://vsolj.cetus-net.org/no38.pdf"/>
    <hyperlink ref="P67" r:id="rId5" display="http://www.konkoly.hu/cgi-bin/IBVS?5690"/>
    <hyperlink ref="P68" r:id="rId6" display="http://var.astro.cz/oejv/issues/oejv0003.pdf"/>
    <hyperlink ref="P78" r:id="rId7" display="http://vsolj.cetus-net.org/no44.pdf"/>
    <hyperlink ref="P69" r:id="rId8" display="http://www.bav-astro.de/sfs/BAVM_link.php?BAVMnr=178"/>
    <hyperlink ref="P79" r:id="rId9" display="http://vsolj.cetus-net.org/no48.pdf"/>
    <hyperlink ref="P70" r:id="rId10" display="http://www.konkoly.hu/cgi-bin/IBVS?5870"/>
    <hyperlink ref="P71" r:id="rId11" display="http://www.konkoly.hu/cgi-bin/IBVS?5894"/>
    <hyperlink ref="P72" r:id="rId12" display="http://www.bav-astro.de/sfs/BAVM_link.php?BAVMnr=214"/>
    <hyperlink ref="P73" r:id="rId13" display="http://www.konkoly.hu/cgi-bin/IBVS?5992"/>
    <hyperlink ref="P74" r:id="rId14" display="http://www.bav-astro.de/sfs/BAVM_link.php?BAVMnr=232"/>
    <hyperlink ref="P75" r:id="rId15" display="http://www.konkoly.hu/cgi-bin/IBVS?6042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2022-11-21T05:24:34Z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