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<sst xmlns="http://schemas.openxmlformats.org/spreadsheetml/2006/main" count="44" uniqueCount="43">
  <si>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</si>
  <si>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</si>
  <si>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</si>
  <si>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</si>
  <si>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</si>
  <si>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</si>
  <si>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</si>
  <si>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</si>
  <si>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</si>
  <si>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</si>
  <si>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</si>
  <si>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</si>
  <si>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</si>
  <si>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</si>
  <si>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</si>
  <si>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</si>
  <si>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</si>
  <si>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</si>
  <si>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</si>
  <si>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</si>
  <si>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</si>
  <si>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</si>
  <si>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</si>
  <si>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</si>
  <si>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</si>
  <si>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</si>
  <si>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</si>
  <si>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</si>
  <si>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</si>
  <si>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</si>
  <si>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</si>
  <si>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</si>
  <si>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</si>
  <si>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</si>
  <si>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</si>
  <si>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</si>
  <si>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</si>
  <si>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UVN</t>
  </si>
  <si>
    <t>V0688 Ori / GSC 4778-0146</t>
  </si>
  <si>
    <t>OEJV 0107</t>
  </si>
  <si>
    <t>I</t>
  </si>
  <si>
    <t>Kreiner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</si>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</sst>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V688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4355352"/>
        <c:axId val="62089305"/>
      </c:scatterChart>
      <c:valAx>
        <c:axId val="14355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9305"/>
        <c:crosses val="autoZero"/>
        <c:crossBetween val="midCat"/>
        <c:dispUnits/>
      </c:valAx>
      <c:valAx>
        <c:axId val="6208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53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725"/>
          <c:y val="0.93375"/>
          <c:w val="0.68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290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24</v>
      </c>
      <c r="B2" t="s">
        <v>37</v>
      </c>
      <c r="C2" s="3"/>
      <c r="D2" s="3"/>
    </row>
    <row r="3" ht="13.5" thickBot="1"/>
    <row r="4" spans="1:4" ht="14.25" thickBot="1" thickTop="1">
      <c r="A4" s="5" t="s">
        <v>0</v>
      </c>
      <c r="C4" s="8">
        <v>52500.526</v>
      </c>
      <c r="D4" s="9">
        <v>2.0455981</v>
      </c>
    </row>
    <row r="6" ht="12.75">
      <c r="A6" s="5" t="s">
        <v>1</v>
      </c>
    </row>
    <row r="7" spans="1:3" ht="12.75">
      <c r="A7" t="s">
        <v>2</v>
      </c>
      <c r="C7">
        <f>C4</f>
        <v>52500.526</v>
      </c>
    </row>
    <row r="8" spans="1:3" ht="12.75">
      <c r="A8" t="s">
        <v>3</v>
      </c>
      <c r="C8">
        <v>2.0455981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4.993462322042476E-05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17</v>
      </c>
      <c r="B15" s="12"/>
      <c r="C15" s="15">
        <f>(C7+C11)+(C8+C12)*INT(MAX(F21:F3533))</f>
        <v>54509.35237</v>
      </c>
      <c r="D15" s="16" t="s">
        <v>32</v>
      </c>
      <c r="E15" s="17">
        <f ca="1">TODAY()+15018.5-B9/24</f>
        <v>59904.5</v>
      </c>
    </row>
    <row r="16" spans="1:5" ht="12.75">
      <c r="A16" s="18" t="s">
        <v>4</v>
      </c>
      <c r="B16" s="12"/>
      <c r="C16" s="19">
        <f>+C8+C12</f>
        <v>2.04564803462322</v>
      </c>
      <c r="D16" s="16" t="s">
        <v>33</v>
      </c>
      <c r="E16" s="17">
        <f>ROUND(2*(E15-C15)/C16,0)/2+1</f>
        <v>2638.5</v>
      </c>
    </row>
    <row r="17" spans="1:5" ht="13.5" thickBot="1">
      <c r="A17" s="16" t="s">
        <v>29</v>
      </c>
      <c r="B17" s="12"/>
      <c r="C17" s="12">
        <f>COUNT(C21:C2191)</f>
        <v>2</v>
      </c>
      <c r="D17" s="16" t="s">
        <v>34</v>
      </c>
      <c r="E17" s="20">
        <f>+C15+C16*E16-15018.5-C9/24</f>
        <v>44888.6905426867</v>
      </c>
    </row>
    <row r="18" spans="1:5" ht="14.25" thickBot="1" thickTop="1">
      <c r="A18" s="18" t="s">
        <v>5</v>
      </c>
      <c r="B18" s="12"/>
      <c r="C18" s="21">
        <f>+C15</f>
        <v>54509.35237</v>
      </c>
      <c r="D18" s="22">
        <f>+C16</f>
        <v>2.04564803462322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42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</row>
    <row r="21" spans="1:17" ht="12.75">
      <c r="A21" t="s">
        <v>41</v>
      </c>
      <c r="C21" s="10">
        <v>52500.526</v>
      </c>
      <c r="D21" s="10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37482.026</v>
      </c>
    </row>
    <row r="22" spans="1:17" ht="12.75">
      <c r="A22" s="29" t="s">
        <v>39</v>
      </c>
      <c r="B22" s="30" t="s">
        <v>40</v>
      </c>
      <c r="C22" s="31">
        <v>54509.35237</v>
      </c>
      <c r="D22" s="31">
        <v>0.0002</v>
      </c>
      <c r="E22">
        <f>+(C22-C$7)/C$8</f>
        <v>982.0239713754147</v>
      </c>
      <c r="F22">
        <f>ROUND(2*E22,0)/2</f>
        <v>982</v>
      </c>
      <c r="G22">
        <f>+C22-(C$7+F22*C$8)</f>
        <v>0.04903580000245711</v>
      </c>
      <c r="I22">
        <f>+G22</f>
        <v>0.04903580000245711</v>
      </c>
      <c r="O22">
        <f>+C$11+C$12*$F22</f>
        <v>0.04903580000245711</v>
      </c>
      <c r="Q22" s="2">
        <f>+C22-15018.5</f>
        <v>39490.85237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2022-11-21T05:46:52Z</dcterms:modified>
  <cp:category/>
  <cp:version/>
  <cp:contentType/>
  <cp:contentStatus/>
</cp:coreProperties>
</file>