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055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<sst xmlns="http://schemas.openxmlformats.org/spreadsheetml/2006/main" count="56" uniqueCount="49">
  <si>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</si>
  <si>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</si>
  <si>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</si>
  <si>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</si>
  <si>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</si>
  <si>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</si>
  <si>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</si>
  <si>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</si>
  <si>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</si>
  <si>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</si>
  <si>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</si>
  <si>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</si>
  <si>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</si>
  <si>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</si>
  <si>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</si>
  <si>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</si>
  <si>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</si>
  <si>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</si>
  <si>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</si>
  <si>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</si>
  <si>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</si>
  <si>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</si>
  <si>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</si>
  <si>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</si>
  <si>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</si>
  <si>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</si>
  <si>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</si>
  <si>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</si>
  <si>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</si>
  <si>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</si>
  <si>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</si>
  <si>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</si>
  <si>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</si>
  <si>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</si>
  <si>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</si>
  <si>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</si>
  <si>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</si>
  <si>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</si>
  <si>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pg</t>
  </si>
  <si>
    <t>vis</t>
  </si>
  <si>
    <t>PE</t>
  </si>
  <si>
    <t>CCD</t>
  </si>
  <si>
    <t>V1383 Ori</t>
  </si>
  <si>
    <t>G5348-0795</t>
  </si>
  <si>
    <t>EB</t>
  </si>
  <si>
    <t>V1383 Ori / GSC 5348-0795</t>
  </si>
  <si>
    <t>http://www.physast.uga.edu/~jss/ncb/ncbphysicalprop.html</t>
  </si>
  <si>
    <t>OEJV 0172</t>
  </si>
  <si>
    <t>I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</si>
</sst>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3" fillId="33" borderId="11" xfId="0" applyFont="1" applyFill="1" applyBorder="1" applyAlignment="1">
      <alignment vertical="top"/>
    </xf>
    <xf numFmtId="0" fontId="5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0" fillId="0" borderId="12" xfId="0" applyFont="1" applyBorder="1" applyAlignment="1">
      <alignment vertical="top"/>
    </xf>
    <xf numFmtId="0" fontId="4" fillId="33" borderId="11" xfId="0" applyFont="1" applyFill="1" applyBorder="1" applyAlignment="1">
      <alignment horizontal="left"/>
    </xf>
    <xf numFmtId="0" fontId="5" fillId="0" borderId="11" xfId="0" applyNumberFormat="1" applyFont="1" applyBorder="1" applyAlignment="1">
      <alignment horizontal="left"/>
    </xf>
    <xf numFmtId="0" fontId="0" fillId="0" borderId="11" xfId="0" applyNumberFormat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0" fillId="0" borderId="11" xfId="0" applyBorder="1" applyAlignment="1">
      <alignment vertical="top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172" fontId="16" fillId="0" borderId="0" xfId="0" applyNumberFormat="1" applyFont="1" applyFill="1" applyBorder="1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V1383 Ori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1672652"/>
        <c:axId val="16618413"/>
      </c:scatterChart>
      <c:valAx>
        <c:axId val="31672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18413"/>
        <c:crosses val="autoZero"/>
        <c:crossBetween val="midCat"/>
        <c:dispUnits/>
      </c:valAx>
      <c:valAx>
        <c:axId val="16618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7265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5" ht="20.25">
      <c r="A1" s="1" t="s">
        <v>45</v>
      </c>
      <c r="F1" s="33" t="s">
        <v>42</v>
      </c>
      <c r="G1" s="34">
        <v>2013</v>
      </c>
      <c r="H1" s="35"/>
      <c r="I1" s="36" t="s">
        <v>43</v>
      </c>
      <c r="J1" s="37" t="s">
        <v>42</v>
      </c>
      <c r="K1" s="38">
        <v>5.55472</v>
      </c>
      <c r="L1" s="39">
        <v>-7.381</v>
      </c>
      <c r="M1" s="40">
        <v>48500.02</v>
      </c>
      <c r="N1" s="40">
        <v>0.66631</v>
      </c>
      <c r="O1" s="41" t="s">
        <v>44</v>
      </c>
    </row>
    <row r="2" spans="1:4" ht="12.75">
      <c r="A2" t="s">
        <v>23</v>
      </c>
      <c r="B2" t="s">
        <v>44</v>
      </c>
      <c r="C2" s="30"/>
      <c r="D2" s="3"/>
    </row>
    <row r="3" ht="13.5" thickBot="1"/>
    <row r="4" spans="1:4" ht="14.25" thickBot="1" thickTop="1">
      <c r="A4" s="5" t="s">
        <v>0</v>
      </c>
      <c r="C4" s="27" t="s">
        <v>37</v>
      </c>
      <c r="D4" s="28" t="s">
        <v>37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f>M1</f>
        <v>48500.02</v>
      </c>
      <c r="D7" s="41" t="s">
        <v>46</v>
      </c>
    </row>
    <row r="8" spans="1:4" ht="12.75">
      <c r="A8" t="s">
        <v>3</v>
      </c>
      <c r="C8" s="8">
        <f>N1</f>
        <v>0.66631</v>
      </c>
      <c r="D8" s="29" t="str">
        <f>D7</f>
        <v>http://www.physast.uga.edu/~jss/ncb/ncbphysicalprop.html</v>
      </c>
    </row>
    <row r="9" spans="1:5" ht="12.75">
      <c r="A9" s="24" t="s">
        <v>32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INTERCEPT(INDIRECT($E$9):G992,INDIRECT($D$9):F992)</f>
        <v>-0.0012512578097799015</v>
      </c>
      <c r="D11" s="3"/>
      <c r="E11" s="10"/>
    </row>
    <row r="12" spans="1:5" ht="12.75">
      <c r="A12" s="10" t="s">
        <v>16</v>
      </c>
      <c r="B12" s="10"/>
      <c r="C12" s="21">
        <f ca="1">SLOPE(INDIRECT($E$9):G992,INDIRECT($D$9):F992)</f>
        <v>-9.637303613902934E-06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57041.32309814716</v>
      </c>
      <c r="E15" s="14" t="s">
        <v>34</v>
      </c>
      <c r="F15" s="31">
        <v>1</v>
      </c>
    </row>
    <row r="16" spans="1:6" ht="12.75">
      <c r="A16" s="16" t="s">
        <v>4</v>
      </c>
      <c r="B16" s="10"/>
      <c r="C16" s="17">
        <f>+C8+C12</f>
        <v>0.666300362696386</v>
      </c>
      <c r="E16" s="14" t="s">
        <v>30</v>
      </c>
      <c r="F16" s="32">
        <f ca="1">NOW()+15018.5+$C$5/24</f>
        <v>59904.78465405092</v>
      </c>
    </row>
    <row r="17" spans="1:6" ht="13.5" thickBot="1">
      <c r="A17" s="14" t="s">
        <v>27</v>
      </c>
      <c r="B17" s="10"/>
      <c r="C17" s="10">
        <f>COUNT(C21:C2191)</f>
        <v>3</v>
      </c>
      <c r="E17" s="14" t="s">
        <v>35</v>
      </c>
      <c r="F17" s="15">
        <f>ROUND(2*(F16-$C$7)/$C$8,0)/2+F15</f>
        <v>17117.5</v>
      </c>
    </row>
    <row r="18" spans="1:6" ht="14.25" thickBot="1" thickTop="1">
      <c r="A18" s="16" t="s">
        <v>5</v>
      </c>
      <c r="B18" s="10"/>
      <c r="C18" s="19">
        <f>+C15</f>
        <v>57041.32309814716</v>
      </c>
      <c r="D18" s="20">
        <f>+C16</f>
        <v>0.666300362696386</v>
      </c>
      <c r="E18" s="14" t="s">
        <v>36</v>
      </c>
      <c r="F18" s="23">
        <f>ROUND(2*(F16-$C$15)/$C$16,0)/2+F15</f>
        <v>4298.5</v>
      </c>
    </row>
    <row r="19" spans="5:6" ht="13.5" thickTop="1">
      <c r="E19" s="14" t="s">
        <v>31</v>
      </c>
      <c r="F19" s="18">
        <f>+$C$15+$C$16*F18-15018.5-$C$5/24</f>
        <v>44887.311040530905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38</v>
      </c>
      <c r="I20" s="7" t="s">
        <v>39</v>
      </c>
      <c r="J20" s="7" t="s">
        <v>40</v>
      </c>
      <c r="K20" s="7" t="s">
        <v>41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R20" s="26" t="s">
        <v>33</v>
      </c>
    </row>
    <row r="21" spans="1:17" ht="12.75">
      <c r="A21" t="s">
        <v>46</v>
      </c>
      <c r="C21" s="8">
        <v>48500.02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-0.0012512578097799015</v>
      </c>
      <c r="Q21" s="2">
        <f>+C21-15018.5</f>
        <v>33481.52</v>
      </c>
    </row>
    <row r="22" spans="1:17" ht="12.75">
      <c r="A22" s="42" t="s">
        <v>47</v>
      </c>
      <c r="B22" s="43" t="s">
        <v>48</v>
      </c>
      <c r="C22" s="44">
        <v>53651.85</v>
      </c>
      <c r="D22" s="44">
        <v>0.01</v>
      </c>
      <c r="E22">
        <f>+(C22-C$7)/C$8</f>
        <v>7731.881556632801</v>
      </c>
      <c r="F22">
        <f>ROUND(2*E22,0)/2</f>
        <v>7732</v>
      </c>
      <c r="G22">
        <f>+C22-(C$7+F22*C$8)</f>
        <v>-0.0789199999999255</v>
      </c>
      <c r="I22">
        <f>+G22</f>
        <v>-0.0789199999999255</v>
      </c>
      <c r="O22">
        <f>+C$11+C$12*$F22</f>
        <v>-0.07576688935247738</v>
      </c>
      <c r="Q22" s="2">
        <f>+C22-15018.5</f>
        <v>38633.35</v>
      </c>
    </row>
    <row r="23" spans="1:17" ht="12.75">
      <c r="A23" s="42" t="s">
        <v>47</v>
      </c>
      <c r="B23" s="43" t="s">
        <v>48</v>
      </c>
      <c r="C23" s="44">
        <v>57041.325</v>
      </c>
      <c r="D23" s="44">
        <v>0.01</v>
      </c>
      <c r="E23">
        <f>+(C23-C$7)/C$8</f>
        <v>12818.815566327987</v>
      </c>
      <c r="F23">
        <f>ROUND(2*E23,0)/2</f>
        <v>12819</v>
      </c>
      <c r="G23">
        <f>+C23-(C$7+F23*C$8)</f>
        <v>-0.1228899999987334</v>
      </c>
      <c r="I23">
        <f>+G23</f>
        <v>-0.1228899999987334</v>
      </c>
      <c r="O23">
        <f>+C$11+C$12*$F23</f>
        <v>-0.12479185283640161</v>
      </c>
      <c r="Q23" s="2">
        <f>+C23-15018.5</f>
        <v>42022.825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2022-11-21T05:49:54Z</dcterms:modified>
  <cp:category/>
  <cp:version/>
  <cp:contentType/>
  <cp:contentStatus/>
</cp:coreProperties>
</file>