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<sst xmlns="http://schemas.openxmlformats.org/spreadsheetml/2006/main" count="57" uniqueCount="51">
  <si>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</si>
  <si>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</si>
  <si>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</si>
  <si>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</si>
  <si>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</si>
  <si>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</si>
  <si>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</si>
  <si>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</si>
  <si>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</si>
  <si>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</si>
  <si>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</si>
  <si>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</si>
  <si>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</si>
  <si>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</si>
  <si>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</si>
  <si>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</si>
  <si>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</si>
  <si>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</si>
  <si>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</si>
  <si>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</si>
  <si>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</si>
  <si>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</si>
  <si>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</si>
  <si>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</si>
  <si>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</si>
  <si>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</si>
  <si>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</si>
  <si>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</si>
  <si>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</si>
  <si>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</si>
  <si>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</si>
  <si>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</si>
  <si>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</si>
  <si>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</si>
  <si>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</si>
  <si>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</si>
  <si>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</si>
  <si>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</si>
  <si>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</si>
  <si>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</si>
  <si>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</si>
  <si>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</si>
  <si>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</si>
  <si>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V2767 Ori</t>
  </si>
  <si>
    <t>2013a</t>
  </si>
  <si>
    <t>G0129-0453</t>
  </si>
  <si>
    <t>EA</t>
  </si>
  <si>
    <t>V2767 Ori / GSC 0129-0453</t>
  </si>
  <si>
    <t>BRNO</t>
  </si>
  <si>
    <t>OEJV 0168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</si>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</sst>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vertical="top"/>
    </xf>
    <xf numFmtId="0" fontId="14" fillId="0" borderId="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 wrapText="1"/>
      <protection/>
    </xf>
    <xf numFmtId="0" fontId="14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V2767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0.0035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6027866"/>
        <c:axId val="21806147"/>
      </c:scatterChart>
      <c:valAx>
        <c:axId val="4602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6147"/>
        <c:crosses val="autoZero"/>
        <c:crossBetween val="midCat"/>
        <c:dispUnits/>
      </c:valAx>
      <c:valAx>
        <c:axId val="2180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278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47</v>
      </c>
      <c r="F1" s="34" t="s">
        <v>43</v>
      </c>
      <c r="G1" s="31" t="s">
        <v>44</v>
      </c>
      <c r="H1" s="35"/>
      <c r="I1" s="36" t="s">
        <v>45</v>
      </c>
      <c r="J1" s="37" t="s">
        <v>43</v>
      </c>
      <c r="K1" s="38">
        <v>5.545</v>
      </c>
      <c r="L1" s="39">
        <v>7.04428</v>
      </c>
      <c r="M1" s="40">
        <v>53396.63</v>
      </c>
      <c r="N1" s="40">
        <v>1.52638</v>
      </c>
      <c r="O1" s="41" t="s">
        <v>46</v>
      </c>
    </row>
    <row r="2" spans="1:4" ht="12.75">
      <c r="A2" t="s">
        <v>24</v>
      </c>
      <c r="B2" t="s">
        <v>46</v>
      </c>
      <c r="C2" s="30"/>
      <c r="D2" s="3"/>
    </row>
    <row r="3" ht="13.5" thickBot="1"/>
    <row r="4" spans="1:4" ht="14.25" thickBot="1" thickTop="1">
      <c r="A4" s="5" t="s">
        <v>1</v>
      </c>
      <c r="C4" s="27" t="s">
        <v>38</v>
      </c>
      <c r="D4" s="28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53396.63</v>
      </c>
      <c r="D7" s="29" t="s">
        <v>48</v>
      </c>
    </row>
    <row r="8" spans="1:4" ht="12.75">
      <c r="A8" t="s">
        <v>4</v>
      </c>
      <c r="C8" s="8">
        <f>N1</f>
        <v>1.52638</v>
      </c>
      <c r="D8" s="29" t="str">
        <f>D7</f>
        <v>BRNO</v>
      </c>
    </row>
    <row r="9" spans="1:4" ht="12.75">
      <c r="A9" s="24" t="s">
        <v>33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0.3695871624236445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-0.0001614481408986769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57798.61389072407</v>
      </c>
      <c r="E15" s="14" t="s">
        <v>35</v>
      </c>
      <c r="F15" s="32">
        <v>1</v>
      </c>
    </row>
    <row r="16" spans="1:6" ht="12.75">
      <c r="A16" s="16" t="s">
        <v>5</v>
      </c>
      <c r="B16" s="10"/>
      <c r="C16" s="17">
        <f>+C8+C12</f>
        <v>1.5262185518591014</v>
      </c>
      <c r="E16" s="14" t="s">
        <v>31</v>
      </c>
      <c r="F16" s="33">
        <f ca="1">NOW()+15018.5+$C$5/24</f>
        <v>59904.795589236106</v>
      </c>
    </row>
    <row r="17" spans="1:6" ht="13.5" thickBot="1">
      <c r="A17" s="14" t="s">
        <v>28</v>
      </c>
      <c r="B17" s="10"/>
      <c r="C17" s="10">
        <f>COUNT(C21:C2191)</f>
        <v>3</v>
      </c>
      <c r="E17" s="14" t="s">
        <v>36</v>
      </c>
      <c r="F17" s="15">
        <f>ROUND(2*(F16-$C$7)/$C$8,0)/2+F15</f>
        <v>4265</v>
      </c>
    </row>
    <row r="18" spans="1:6" ht="14.25" thickBot="1" thickTop="1">
      <c r="A18" s="16" t="s">
        <v>6</v>
      </c>
      <c r="B18" s="10"/>
      <c r="C18" s="19">
        <f>+C15</f>
        <v>57798.61389072407</v>
      </c>
      <c r="D18" s="20">
        <f>+C16</f>
        <v>1.5262185518591014</v>
      </c>
      <c r="E18" s="14" t="s">
        <v>37</v>
      </c>
      <c r="F18" s="23">
        <f>ROUND(2*(F16-$C$15)/$C$16,0)/2+F15</f>
        <v>1381</v>
      </c>
    </row>
    <row r="19" spans="5:6" ht="13.5" thickTop="1">
      <c r="E19" s="14" t="s">
        <v>32</v>
      </c>
      <c r="F19" s="18">
        <f>+$C$15+$C$16*F18-15018.5-$C$5/24</f>
        <v>44888.21754417482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48</v>
      </c>
      <c r="C21" s="8">
        <v>53396.63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0.3695871624236445</v>
      </c>
      <c r="Q21" s="2">
        <f>+C21-15018.5</f>
        <v>38378.13</v>
      </c>
    </row>
    <row r="22" spans="1:17" ht="12.75">
      <c r="A22" s="42" t="s">
        <v>49</v>
      </c>
      <c r="B22" s="43" t="s">
        <v>50</v>
      </c>
      <c r="C22" s="44">
        <v>56629.53048</v>
      </c>
      <c r="D22" s="42">
        <v>0.0008</v>
      </c>
      <c r="E22">
        <f>+(C22-C$7)/C$8</f>
        <v>2118.018108203726</v>
      </c>
      <c r="F22">
        <f>ROUND(2*E22,0)/2</f>
        <v>2118</v>
      </c>
      <c r="G22">
        <f>+C22-(C$7+F22*C$8)</f>
        <v>0.0276400000002468</v>
      </c>
      <c r="K22">
        <f>+G22</f>
        <v>0.0276400000002468</v>
      </c>
      <c r="O22">
        <f>+C$11+C$12*$F22</f>
        <v>0.0276400000002468</v>
      </c>
      <c r="Q22" s="2">
        <f>+C22-15018.5</f>
        <v>41611.03048</v>
      </c>
    </row>
    <row r="23" spans="1:17" ht="12.75">
      <c r="A23" s="45" t="s">
        <v>0</v>
      </c>
      <c r="B23" s="46" t="s">
        <v>50</v>
      </c>
      <c r="C23" s="47">
        <v>57799.377</v>
      </c>
      <c r="D23" s="47">
        <v>0.0035</v>
      </c>
      <c r="E23">
        <f>+(C23-C$7)/C$8</f>
        <v>2884.4370340282253</v>
      </c>
      <c r="F23">
        <f>ROUND(2*E23,0)/2</f>
        <v>2884.5</v>
      </c>
      <c r="G23">
        <f>+C23-(C$7+F23*C$8)</f>
        <v>-0.09610999999858905</v>
      </c>
      <c r="K23">
        <f>+G23</f>
        <v>-0.09610999999858905</v>
      </c>
      <c r="O23">
        <f>+C$11+C$12*$F23</f>
        <v>-0.09610999999858905</v>
      </c>
      <c r="Q23" s="2">
        <f>+C23-15018.5</f>
        <v>42780.877</v>
      </c>
    </row>
    <row r="24" spans="3:17" ht="12.75">
      <c r="C24" s="8"/>
      <c r="D24" s="8"/>
      <c r="Q24" s="2"/>
    </row>
    <row r="25" ht="12.75"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J63571" r:id="rId1" display="http://vsolj.cetus-net.org/bulletin.html"/>
    <hyperlink ref="J63564" r:id="rId2" display="https://www.aavso.org/ejaavso"/>
    <hyperlink ref="AR430" r:id="rId3" display="http://cdsbib.u-strasbg.fr/cgi-bin/cdsbib?1990RMxAA..21..381G"/>
    <hyperlink ref="AR427" r:id="rId4" display="http://cdsbib.u-strasbg.fr/cgi-bin/cdsbib?1990RMxAA..21..381G"/>
    <hyperlink ref="AR429" r:id="rId5" display="http://cdsbib.u-strasbg.fr/cgi-bin/cdsbib?1990RMxAA..21..381G"/>
    <hyperlink ref="AR405" r:id="rId6" display="http://cdsbib.u-strasbg.fr/cgi-bin/cdsbib?1990RMxAA..21..381G"/>
    <hyperlink ref="K63571" r:id="rId7" display="http://vsolj.cetus-net.org/bulletin.html"/>
    <hyperlink ref="AS566" r:id="rId8" display="http://cdsbib.u-strasbg.fr/cgi-bin/cdsbib?1990RMxAA..21..381G"/>
    <hyperlink ref="AS2210" r:id="rId9" display="http://cdsbib.u-strasbg.fr/cgi-bin/cdsbib?1990RMxAA..21..381G"/>
    <hyperlink ref="AS567" r:id="rId10" display="http://cdsbib.u-strasbg.fr/cgi-bin/cdsbib?1990RMxAA..21..381G"/>
    <hyperlink ref="J63568" r:id="rId11" display="https://www.aavso.org/ejaavso"/>
    <hyperlink ref="J1417" r:id="rId12" display="http://vsolj.cetus-net.org/bulletin.html"/>
    <hyperlink ref="AR4655" r:id="rId13" display="http://cdsbib.u-strasbg.fr/cgi-bin/cdsbib?1990RMxAA..21..381G"/>
    <hyperlink ref="AR4658" r:id="rId14" display="http://cdsbib.u-strasbg.fr/cgi-bin/cdsbib?1990RMxAA..21..381G"/>
    <hyperlink ref="AR4656" r:id="rId15" display="http://cdsbib.u-strasbg.fr/cgi-bin/cdsbib?1990RMxAA..21..381G"/>
    <hyperlink ref="AR4634" r:id="rId16" display="http://cdsbib.u-strasbg.fr/cgi-bin/cdsbib?1990RMxAA..21..381G"/>
    <hyperlink ref="K1417" r:id="rId17" display="http://vsolj.cetus-net.org/bulletin.html"/>
    <hyperlink ref="AS4768" r:id="rId18" display="http://cdsbib.u-strasbg.fr/cgi-bin/cdsbib?1990RMxAA..21..381G"/>
    <hyperlink ref="AS64848" r:id="rId19" display="http://cdsbib.u-strasbg.fr/cgi-bin/cdsbib?1990RMxAA..21..381G"/>
    <hyperlink ref="AS4769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