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<sst xmlns="http://schemas.openxmlformats.org/spreadsheetml/2006/main" count="57" uniqueCount="52">
  <si>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</si>
  <si>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</si>
  <si>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</si>
  <si>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</si>
  <si>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</si>
  <si>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</si>
  <si>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</si>
  <si>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</si>
  <si>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</si>
  <si>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</si>
  <si>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</si>
  <si>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</si>
  <si>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</si>
  <si>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</si>
  <si>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</si>
  <si>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</si>
  <si>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</si>
  <si>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</si>
  <si>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</si>
  <si>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</si>
  <si>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</si>
  <si>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</si>
  <si>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</si>
  <si>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</si>
  <si>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</si>
  <si>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</si>
  <si>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</si>
  <si>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</si>
  <si>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</si>
  <si>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</si>
  <si>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</si>
  <si>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</si>
  <si>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</si>
  <si>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</si>
  <si>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</si>
  <si>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</si>
  <si>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</si>
  <si>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</si>
  <si>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</si>
  <si>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</si>
  <si>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</si>
  <si>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</si>
  <si>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G0103-0894</t>
  </si>
  <si>
    <t>IBVS 5960</t>
  </si>
  <si>
    <t>II</t>
  </si>
  <si>
    <t>IBVS 6011</t>
  </si>
  <si>
    <t>IBVS 6042</t>
  </si>
  <si>
    <t>G0103-0894_Ori.xls</t>
  </si>
  <si>
    <t>EC</t>
  </si>
  <si>
    <t>Ori</t>
  </si>
  <si>
    <t>VSX</t>
  </si>
  <si>
    <t>V2802 Ori / GSC 0103-0894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</si>
</sst>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V2802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297987"/>
        <c:axId val="47681884"/>
      </c:scatterChart>
      <c:valAx>
        <c:axId val="529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1884"/>
        <c:crosses val="autoZero"/>
        <c:crossBetween val="midCat"/>
        <c:dispUnits/>
      </c:valAx>
      <c:valAx>
        <c:axId val="4768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4"/>
          <c:w val="0.74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624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8515625" style="0" customWidth="1"/>
    <col min="6" max="6" width="16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51</v>
      </c>
      <c r="E1" t="s">
        <v>47</v>
      </c>
    </row>
    <row r="2" spans="1:6" ht="12.75">
      <c r="A2" t="s">
        <v>24</v>
      </c>
      <c r="B2" t="s">
        <v>48</v>
      </c>
      <c r="C2" s="30" t="s">
        <v>41</v>
      </c>
      <c r="D2" s="3" t="s">
        <v>49</v>
      </c>
      <c r="E2" s="31" t="s">
        <v>42</v>
      </c>
      <c r="F2" t="e">
        <v>#N/A</v>
      </c>
    </row>
    <row r="3" ht="13.5" thickBot="1"/>
    <row r="4" spans="1:4" ht="14.25" thickBot="1" thickTop="1">
      <c r="A4" s="5" t="s">
        <v>0</v>
      </c>
      <c r="C4" s="27" t="s">
        <v>40</v>
      </c>
      <c r="D4" s="28" t="s">
        <v>40</v>
      </c>
    </row>
    <row r="5" spans="1:5" ht="13.5" thickTop="1">
      <c r="A5" s="9" t="s">
        <v>31</v>
      </c>
      <c r="B5" s="10"/>
      <c r="C5" s="11">
        <v>-9.5</v>
      </c>
      <c r="D5" s="10" t="s">
        <v>32</v>
      </c>
      <c r="E5" s="10"/>
    </row>
    <row r="6" ht="12.75">
      <c r="A6" s="5" t="s">
        <v>1</v>
      </c>
    </row>
    <row r="7" spans="1:4" ht="12.75">
      <c r="A7" t="s">
        <v>2</v>
      </c>
      <c r="C7" s="8">
        <v>54423.748</v>
      </c>
      <c r="D7" s="29" t="s">
        <v>50</v>
      </c>
    </row>
    <row r="8" spans="1:4" ht="12.75">
      <c r="A8" t="s">
        <v>3</v>
      </c>
      <c r="C8" s="8">
        <v>0.295706</v>
      </c>
      <c r="D8" s="29" t="s">
        <v>50</v>
      </c>
    </row>
    <row r="9" spans="1:4" ht="12.75">
      <c r="A9" s="24" t="s">
        <v>35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0.010762788610367266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-2.7592708154644833E-06</v>
      </c>
      <c r="D12" s="3"/>
      <c r="E12" s="10"/>
    </row>
    <row r="13" spans="1:3" ht="12.75">
      <c r="A13" s="10" t="s">
        <v>19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56246.76924188403</v>
      </c>
      <c r="E15" s="14" t="s">
        <v>37</v>
      </c>
      <c r="F15" s="11">
        <v>0</v>
      </c>
    </row>
    <row r="16" spans="1:6" ht="12.75">
      <c r="A16" s="16" t="s">
        <v>4</v>
      </c>
      <c r="B16" s="10"/>
      <c r="C16" s="17">
        <f>+C8+C12</f>
        <v>0.2957032407291846</v>
      </c>
      <c r="E16" s="14" t="s">
        <v>33</v>
      </c>
      <c r="F16" s="15">
        <f ca="1">NOW()+15018.5+$C$5/24</f>
        <v>59904.79861817129</v>
      </c>
    </row>
    <row r="17" spans="1:6" ht="13.5" thickBot="1">
      <c r="A17" s="14" t="s">
        <v>30</v>
      </c>
      <c r="B17" s="10"/>
      <c r="C17" s="10">
        <f>COUNT(C21:C2191)</f>
        <v>4</v>
      </c>
      <c r="E17" s="14" t="s">
        <v>38</v>
      </c>
      <c r="F17" s="15">
        <f>ROUND(2*(F16-$C$7)/$C$8,0)/2+F15</f>
        <v>18535.5</v>
      </c>
    </row>
    <row r="18" spans="1:6" ht="14.25" thickBot="1" thickTop="1">
      <c r="A18" s="16" t="s">
        <v>5</v>
      </c>
      <c r="B18" s="10"/>
      <c r="C18" s="19">
        <f>+C15</f>
        <v>56246.76924188403</v>
      </c>
      <c r="D18" s="20">
        <f>+C16</f>
        <v>0.2957032407291846</v>
      </c>
      <c r="E18" s="14" t="s">
        <v>39</v>
      </c>
      <c r="F18" s="23">
        <f>ROUND(2*(F16-$C$15)/$C$16,0)/2+F15</f>
        <v>12370.5</v>
      </c>
    </row>
    <row r="19" spans="5:19" ht="13.5" thickTop="1">
      <c r="E19" s="14" t="s">
        <v>34</v>
      </c>
      <c r="F19" s="18">
        <f>+$C$15+$C$16*F18-15018.5-$C$5/24</f>
        <v>44886.66201465774</v>
      </c>
      <c r="S19">
        <f>SQRT(SUM(S21:S50)/(COUNT(S21:S50)-1))</f>
        <v>0.0062393291146650084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6" t="s">
        <v>36</v>
      </c>
    </row>
    <row r="21" spans="1:19" ht="12.75">
      <c r="A21" t="str">
        <f>D7</f>
        <v>VSX</v>
      </c>
      <c r="C21" s="8">
        <f>C$7</f>
        <v>54423.748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0.010762788610367266</v>
      </c>
      <c r="Q21" s="2">
        <f>+C21-15018.5</f>
        <v>39405.248</v>
      </c>
      <c r="S21">
        <f>+(O21-G21)^2</f>
        <v>0.00011583761867145134</v>
      </c>
    </row>
    <row r="22" spans="1:19" ht="12.75">
      <c r="A22" s="32" t="s">
        <v>43</v>
      </c>
      <c r="B22" s="33" t="s">
        <v>44</v>
      </c>
      <c r="C22" s="32">
        <v>55526.8793</v>
      </c>
      <c r="D22" s="32">
        <v>0.0002</v>
      </c>
      <c r="E22">
        <f>+(C22-C$7)/C$8</f>
        <v>3730.5002265763997</v>
      </c>
      <c r="F22">
        <f>ROUND(2*E22,0)/2</f>
        <v>3730.5</v>
      </c>
      <c r="G22">
        <f>+C22-(C$7+F22*C$8)</f>
        <v>6.70000008540228E-05</v>
      </c>
      <c r="I22">
        <f>+G22</f>
        <v>6.70000008540228E-05</v>
      </c>
      <c r="O22">
        <f>+C$11+C$12*$F22</f>
        <v>0.0004693288332770114</v>
      </c>
      <c r="Q22" s="2">
        <f>+C22-15018.5</f>
        <v>40508.3793</v>
      </c>
      <c r="S22">
        <f>+(O22-G22)^2</f>
        <v>1.6186848939884524E-07</v>
      </c>
    </row>
    <row r="23" spans="1:19" ht="12.75">
      <c r="A23" s="32" t="s">
        <v>45</v>
      </c>
      <c r="B23" s="33" t="s">
        <v>44</v>
      </c>
      <c r="C23" s="32">
        <v>55882.9072</v>
      </c>
      <c r="D23" s="32">
        <v>0.0004</v>
      </c>
      <c r="E23">
        <f>+(C23-C$7)/C$8</f>
        <v>4934.49304376645</v>
      </c>
      <c r="F23">
        <f>ROUND(2*E23,0)/2</f>
        <v>4934.5</v>
      </c>
      <c r="G23">
        <f>+C23-(C$7+F23*C$8)</f>
        <v>-0.002056999997876119</v>
      </c>
      <c r="I23">
        <f>+G23</f>
        <v>-0.002056999997876119</v>
      </c>
      <c r="O23">
        <f>+C$11+C$12*$F23</f>
        <v>-0.0028528332285422276</v>
      </c>
      <c r="Q23" s="2">
        <f>+C23-15018.5</f>
        <v>40864.4072</v>
      </c>
      <c r="S23">
        <f>+(O23-G23)^2</f>
        <v>6.333505310324558E-07</v>
      </c>
    </row>
    <row r="24" spans="1:19" ht="12.75">
      <c r="A24" s="34" t="s">
        <v>46</v>
      </c>
      <c r="B24" s="35" t="s">
        <v>44</v>
      </c>
      <c r="C24" s="36">
        <v>56246.9167</v>
      </c>
      <c r="D24" s="36">
        <v>0.0004</v>
      </c>
      <c r="E24">
        <f>+(C24-C$7)/C$8</f>
        <v>6165.4775351193475</v>
      </c>
      <c r="F24">
        <f>ROUND(2*E24,0)/2</f>
        <v>6165.5</v>
      </c>
      <c r="G24">
        <f>+C24-(C$7+F24*C$8)</f>
        <v>-0.0066430000006221235</v>
      </c>
      <c r="I24">
        <f>+G24</f>
        <v>-0.0066430000006221235</v>
      </c>
      <c r="O24">
        <f>+C$11+C$12*$F24</f>
        <v>-0.006249495602379005</v>
      </c>
      <c r="Q24" s="2">
        <f>+C24-15018.5</f>
        <v>41228.4167</v>
      </c>
      <c r="S24">
        <f>+(O24-G24)^2</f>
        <v>1.5484571143667875E-07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2022-11-21T06:10:00Z</dcterms:modified>
  <cp:category/>
  <cp:version/>
  <cp:contentType/>
  <cp:contentStatus/>
</cp:coreProperties>
</file>