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<sst xmlns="http://schemas.openxmlformats.org/spreadsheetml/2006/main" count="67" uniqueCount="57">
  <si>
    <t>GSC 0104-1999</t>
  </si>
  <si>
    <t>G0104-1999_Ori.xls</t>
  </si>
  <si>
    <t>System Type:</t>
  </si>
  <si>
    <t>EA / EB</t>
  </si>
  <si>
    <t>Constell:</t>
  </si>
  <si>
    <t>Ori</t>
  </si>
  <si>
    <t>G0104-1999</t>
  </si>
  <si>
    <t>GCVS 4 Eph.</t>
  </si>
  <si>
    <t>not avail.</t>
  </si>
  <si>
    <t>--- Working ----</t>
  </si>
  <si>
    <t>Period verified by ToMcat 2014-01-24</t>
  </si>
  <si>
    <t>Epoch =</t>
  </si>
  <si>
    <t>VSX</t>
  </si>
  <si>
    <t>Period =</t>
  </si>
  <si>
    <t>My time zone &gt;&gt;&gt;&gt;&gt;</t>
  </si>
  <si>
    <t>(PST=8, PDT=MDT=7, MDT=CST=6, etc.)</t>
  </si>
  <si>
    <t>Linear</t>
  </si>
  <si>
    <t>Quadratic</t>
  </si>
  <si>
    <t>LS Intercept =</t>
  </si>
  <si>
    <t>LS Slope =</t>
  </si>
  <si>
    <t>LS Quadr term =</t>
  </si>
  <si>
    <t>na</t>
  </si>
  <si>
    <t>Add cycle</t>
  </si>
  <si>
    <t>JD today</t>
  </si>
  <si>
    <t>New epoch =</t>
  </si>
  <si>
    <t>Old Cycle</t>
  </si>
  <si>
    <t>New Period =</t>
  </si>
  <si>
    <t>New Cycle</t>
  </si>
  <si>
    <t># of data points:</t>
  </si>
  <si>
    <t>Next ToM</t>
  </si>
  <si>
    <t>New Ephemeris =</t>
  </si>
  <si>
    <t>Local time</t>
  </si>
  <si>
    <t>Start of linear fit &gt;&gt;&gt;&gt;&gt;&gt;&gt;&gt;&gt;&gt;&gt;&gt;&gt;&gt;&gt;&gt;&gt;&gt;&gt;&gt;&gt;</t>
  </si>
  <si>
    <t>Source</t>
  </si>
  <si>
    <t>Typ</t>
  </si>
  <si>
    <t>ToM</t>
  </si>
  <si>
    <t>error</t>
  </si>
  <si>
    <t>n'</t>
  </si>
  <si>
    <t>n</t>
  </si>
  <si>
    <t>O-C</t>
  </si>
  <si>
    <t>IBVS</t>
  </si>
  <si>
    <t>S3</t>
  </si>
  <si>
    <t>S4</t>
  </si>
  <si>
    <t>S5</t>
  </si>
  <si>
    <t>S6</t>
  </si>
  <si>
    <t>Misc</t>
  </si>
  <si>
    <t>Lin Fit</t>
  </si>
  <si>
    <t>Q. Fit</t>
  </si>
  <si>
    <t>Date</t>
  </si>
  <si>
    <t>BAD</t>
  </si>
  <si>
    <t>IBVS 5871</t>
  </si>
  <si>
    <t>I</t>
  </si>
  <si>
    <t>IBVS 5920</t>
  </si>
  <si>
    <t>IBVS 5992</t>
  </si>
  <si>
    <t>IBVS 6063</t>
  </si>
  <si>
    <t>VSB 069</t>
  </si>
  <si>
    <t>C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</si>
</sst>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_);&quot;($&quot;#,##0\)"/>
    <numFmt numFmtId="165" formatCode="m/d/yyyy\ h:mm"/>
    <numFmt numFmtId="166" formatCode="m/d/yyyy"/>
  </numFmts>
  <fonts count="48">
    <font>
      <sz val="10"/>
      <name val="Arial"/>
      <family val="2"/>
    </font>
    <font>
      <sz val="16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6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6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3" fontId="0" fillId="0" borderId="0" applyFill="0" applyBorder="0" applyProtection="0">
      <alignment vertical="top"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Border="0" applyProtection="0">
      <alignment vertical="top"/>
    </xf>
    <xf numFmtId="0" fontId="0" fillId="0" borderId="0" applyFill="0" applyBorder="0" applyProtection="0">
      <alignment vertical="top"/>
    </xf>
    <xf numFmtId="0" fontId="36" fillId="0" borderId="0" applyNumberFormat="0" applyFill="0" applyBorder="0" applyAlignment="0" applyProtection="0"/>
    <xf numFmtId="2" fontId="0" fillId="0" borderId="0" applyFill="0" applyBorder="0" applyProtection="0">
      <alignment vertical="top"/>
    </xf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">
    <xf numFmtId="0" fontId="0" fillId="0" borderId="0" xfId="0" applyAlignment="1">
      <alignment vertical="top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33" borderId="0" xfId="0" applyFont="1" applyFill="1" applyAlignment="1">
      <alignment vertic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0" fillId="0" borderId="12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165" fontId="8" fillId="0" borderId="0" xfId="0" applyNumberFormat="1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8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4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166" fontId="0" fillId="0" borderId="0" xfId="0" applyNumberFormat="1" applyAlignment="1">
      <alignment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10" fillId="0" borderId="0" xfId="59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CCC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0104-1999 - O-C Diagr.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8775"/>
          <c:w val="0.90675"/>
          <c:h val="0.686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 5871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A!$F$21:$F$26</c:f>
              <c:numCache/>
            </c:numRef>
          </c:xVal>
          <c:yVal>
            <c:numRef>
              <c:f>A!$H$21:$H$26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A!$F$21:$F$26</c:f>
              <c:numCache/>
            </c:numRef>
          </c:xVal>
          <c:yVal>
            <c:numRef>
              <c:f>A!$I$21:$I$26</c:f>
              <c:numCache/>
            </c:numRef>
          </c:yVal>
          <c:smooth val="0"/>
        </c:ser>
        <c:ser>
          <c:idx val="2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999933"/>
                </a:solidFill>
              </a:ln>
            </c:spPr>
          </c:marker>
          <c:xVal>
            <c:numRef>
              <c:f>A!$F$21:$F$26</c:f>
              <c:numCache/>
            </c:numRef>
          </c:xVal>
          <c:yVal>
            <c:numRef>
              <c:f>A!$J$21:$J$26</c:f>
              <c:numCache/>
            </c:numRef>
          </c:yVal>
          <c:smooth val="0"/>
        </c:ser>
        <c:ser>
          <c:idx val="3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A!$F$21:$F$26</c:f>
              <c:numCache/>
            </c:numRef>
          </c:xVal>
          <c:yVal>
            <c:numRef>
              <c:f>A!$K$21:$K$26</c:f>
              <c:numCache/>
            </c:numRef>
          </c:yVal>
          <c:smooth val="0"/>
        </c:ser>
        <c:ser>
          <c:idx val="4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A!$F$21:$F$26</c:f>
              <c:numCache/>
            </c:numRef>
          </c:xVal>
          <c:yVal>
            <c:numRef>
              <c:f>A!$L$21:$L$26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A!$F$21:$F$26</c:f>
              <c:numCache/>
            </c:numRef>
          </c:xVal>
          <c:yVal>
            <c:numRef>
              <c:f>A!$M$21:$M$26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A!$F$21:$F$26</c:f>
              <c:numCache/>
            </c:numRef>
          </c:xVal>
          <c:yVal>
            <c:numRef>
              <c:f>A!$N$21:$N$26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A!$F$21:$F$26</c:f>
              <c:numCache/>
            </c:numRef>
          </c:xVal>
          <c:yVal>
            <c:numRef>
              <c:f>A!$O$21:$O$26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CC9CCC"/>
                </a:solidFill>
              </a:ln>
            </c:spPr>
          </c:marker>
          <c:xVal>
            <c:numRef>
              <c:f>A!$F$21:$F$26</c:f>
              <c:numCache/>
            </c:numRef>
          </c:xVal>
          <c:yVal>
            <c:numRef>
              <c:f>A!$R$21:$R$26</c:f>
              <c:numCache/>
            </c:numRef>
          </c:yVal>
          <c:smooth val="0"/>
        </c:ser>
        <c:axId val="7436194"/>
        <c:axId val="66925747"/>
      </c:scatterChart>
      <c:valAx>
        <c:axId val="7436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25747"/>
        <c:crossesAt val="0"/>
        <c:crossBetween val="midCat"/>
        <c:dispUnits/>
      </c:valAx>
      <c:valAx>
        <c:axId val="66925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36194"/>
        <c:crossesAt val="0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425"/>
          <c:y val="0.926"/>
          <c:w val="0.778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4103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1" customWidth="1"/>
    <col min="2" max="2" width="4.8515625" style="1" customWidth="1"/>
    <col min="3" max="3" width="11.8515625" style="1" customWidth="1"/>
    <col min="4" max="4" width="9.421875" style="1" customWidth="1"/>
    <col min="5" max="5" width="16.421875" style="1" customWidth="1"/>
    <col min="6" max="6" width="10.28125" style="1" customWidth="1"/>
    <col min="7" max="7" width="8.140625" style="1" customWidth="1"/>
    <col min="8" max="14" width="8.57421875" style="1" customWidth="1"/>
    <col min="15" max="15" width="8.00390625" style="1" customWidth="1"/>
    <col min="16" max="16" width="7.7109375" style="1" customWidth="1"/>
    <col min="17" max="17" width="9.8515625" style="1" customWidth="1"/>
    <col min="18" max="16384" width="10.28125" style="1" customWidth="1"/>
  </cols>
  <sheetData>
    <row r="1" spans="1:5" ht="20.25">
      <c r="A1" s="2" t="s">
        <v>0</v>
      </c>
      <c r="E1" s="1" t="s">
        <v>1</v>
      </c>
    </row>
    <row r="2" spans="1:6" ht="12.75">
      <c r="A2" s="1" t="s">
        <v>2</v>
      </c>
      <c r="B2" s="1" t="s">
        <v>3</v>
      </c>
      <c r="C2" s="3" t="s">
        <v>4</v>
      </c>
      <c r="D2" s="4" t="s">
        <v>5</v>
      </c>
      <c r="E2" s="5" t="s">
        <v>6</v>
      </c>
      <c r="F2" s="1" t="s">
        <v>6</v>
      </c>
    </row>
    <row r="4" spans="1:4" ht="12.75">
      <c r="A4" s="6" t="s">
        <v>7</v>
      </c>
      <c r="C4" s="7" t="s">
        <v>8</v>
      </c>
      <c r="D4" s="8" t="s">
        <v>8</v>
      </c>
    </row>
    <row r="6" spans="1:3" ht="12.75">
      <c r="A6" s="6" t="s">
        <v>9</v>
      </c>
      <c r="C6" s="9" t="s">
        <v>10</v>
      </c>
    </row>
    <row r="7" spans="1:4" ht="12.75">
      <c r="A7" s="1" t="s">
        <v>11</v>
      </c>
      <c r="C7" s="10">
        <v>54783.8666</v>
      </c>
      <c r="D7" s="11" t="s">
        <v>12</v>
      </c>
    </row>
    <row r="8" spans="1:4" ht="12.75">
      <c r="A8" s="1" t="s">
        <v>13</v>
      </c>
      <c r="C8" s="10">
        <v>0.829015</v>
      </c>
      <c r="D8" s="11" t="s">
        <v>12</v>
      </c>
    </row>
    <row r="9" spans="1:5" ht="12.75">
      <c r="A9" s="12" t="s">
        <v>14</v>
      </c>
      <c r="B9"/>
      <c r="C9" s="13">
        <v>-9.5</v>
      </c>
      <c r="D9" t="s">
        <v>15</v>
      </c>
      <c r="E9"/>
    </row>
    <row r="10" spans="1:5" ht="12.75">
      <c r="A10"/>
      <c r="B10"/>
      <c r="C10" s="14" t="s">
        <v>16</v>
      </c>
      <c r="D10" s="14" t="s">
        <v>17</v>
      </c>
      <c r="E10"/>
    </row>
    <row r="11" spans="1:7" ht="12.75">
      <c r="A11" t="s">
        <v>18</v>
      </c>
      <c r="B11"/>
      <c r="C11" s="15">
        <f ca="1">INTERCEPT(INDIRECT($G$11):G991,INDIRECT($F$11):F991)</f>
        <v>-0.0016298186198357503</v>
      </c>
      <c r="D11" s="4"/>
      <c r="E11"/>
      <c r="F11" s="16" t="str">
        <f>"F"&amp;E19</f>
        <v>F21</v>
      </c>
      <c r="G11" s="17" t="str">
        <f>"G"&amp;E19</f>
        <v>G21</v>
      </c>
    </row>
    <row r="12" spans="1:5" ht="12.75">
      <c r="A12" t="s">
        <v>19</v>
      </c>
      <c r="B12"/>
      <c r="C12" s="15">
        <f ca="1">SLOPE(INDIRECT($G$11):G991,INDIRECT($F$11):F991)</f>
        <v>-4.221833093825205E-06</v>
      </c>
      <c r="D12" s="4"/>
      <c r="E12"/>
    </row>
    <row r="13" spans="1:5" ht="12.75">
      <c r="A13" t="s">
        <v>20</v>
      </c>
      <c r="B13"/>
      <c r="C13" s="4" t="s">
        <v>21</v>
      </c>
      <c r="D13" s="18" t="s">
        <v>22</v>
      </c>
      <c r="E13" s="13">
        <v>1</v>
      </c>
    </row>
    <row r="14" spans="1:5" ht="12.75">
      <c r="A14"/>
      <c r="B14"/>
      <c r="C14"/>
      <c r="D14" s="18" t="s">
        <v>23</v>
      </c>
      <c r="E14" s="15">
        <f ca="1">NOW()+15018.5+$C$9/24</f>
        <v>59904.799275</v>
      </c>
    </row>
    <row r="15" spans="1:5" ht="12.75">
      <c r="A15" s="19" t="s">
        <v>24</v>
      </c>
      <c r="B15"/>
      <c r="C15" s="20">
        <f>(C7+C11)+(C8+C12)*INT(MAX(F21:F3532))</f>
        <v>59204.15043936733</v>
      </c>
      <c r="D15" s="18" t="s">
        <v>25</v>
      </c>
      <c r="E15" s="15">
        <f>ROUND(2*(E14-$C$7)/$C$8,0)/2+E13</f>
        <v>6178</v>
      </c>
    </row>
    <row r="16" spans="1:5" ht="12.75">
      <c r="A16" s="19" t="s">
        <v>26</v>
      </c>
      <c r="B16"/>
      <c r="C16" s="20">
        <f>+C8+C12</f>
        <v>0.8290107781669062</v>
      </c>
      <c r="D16" s="18" t="s">
        <v>27</v>
      </c>
      <c r="E16" s="17">
        <f>ROUND(2*(E14-$C$15)/$C$16,0)/2+E13</f>
        <v>846</v>
      </c>
    </row>
    <row r="17" spans="1:5" ht="12.75">
      <c r="A17" s="18" t="s">
        <v>28</v>
      </c>
      <c r="B17"/>
      <c r="C17">
        <f>COUNT(C21:C2190)</f>
        <v>6</v>
      </c>
      <c r="D17" s="18" t="s">
        <v>29</v>
      </c>
      <c r="E17" s="21">
        <f>+$C$15+$C$16*E16-15018.5-$C$9/24</f>
        <v>44887.38939102987</v>
      </c>
    </row>
    <row r="18" spans="1:5" ht="12.75">
      <c r="A18" s="19" t="s">
        <v>30</v>
      </c>
      <c r="B18"/>
      <c r="C18" s="22">
        <f>+C15</f>
        <v>59204.15043936733</v>
      </c>
      <c r="D18" s="23">
        <f>+C16</f>
        <v>0.8290107781669062</v>
      </c>
      <c r="E18" s="24" t="s">
        <v>31</v>
      </c>
    </row>
    <row r="19" spans="1:19" ht="12.75">
      <c r="A19" s="25" t="s">
        <v>32</v>
      </c>
      <c r="E19" s="26">
        <v>21</v>
      </c>
      <c r="S19" s="1">
        <f>SQRT(SUM(S21:S49)/(COUNT(S21:S49)-1))</f>
        <v>0.0015589798241596757</v>
      </c>
    </row>
    <row r="20" spans="1:18" ht="12.75">
      <c r="A20" s="14" t="s">
        <v>33</v>
      </c>
      <c r="B20" s="14" t="s">
        <v>34</v>
      </c>
      <c r="C20" s="14" t="s">
        <v>35</v>
      </c>
      <c r="D20" s="14" t="s">
        <v>36</v>
      </c>
      <c r="E20" s="14" t="s">
        <v>37</v>
      </c>
      <c r="F20" s="14" t="s">
        <v>38</v>
      </c>
      <c r="G20" s="14" t="s">
        <v>39</v>
      </c>
      <c r="H20" s="27" t="str">
        <f>A21</f>
        <v>IBVS 5871</v>
      </c>
      <c r="I20" s="27" t="s">
        <v>40</v>
      </c>
      <c r="J20" s="27" t="s">
        <v>41</v>
      </c>
      <c r="K20" s="27" t="s">
        <v>42</v>
      </c>
      <c r="L20" s="27" t="s">
        <v>43</v>
      </c>
      <c r="M20" s="27" t="s">
        <v>44</v>
      </c>
      <c r="N20" s="27" t="s">
        <v>45</v>
      </c>
      <c r="O20" s="27" t="s">
        <v>46</v>
      </c>
      <c r="P20" s="27" t="s">
        <v>47</v>
      </c>
      <c r="Q20" s="14" t="s">
        <v>48</v>
      </c>
      <c r="R20" s="28" t="s">
        <v>49</v>
      </c>
    </row>
    <row r="21" spans="1:19" ht="12.75">
      <c r="A21" s="29" t="s">
        <v>50</v>
      </c>
      <c r="B21" s="30" t="s">
        <v>51</v>
      </c>
      <c r="C21" s="29">
        <v>54783.8666</v>
      </c>
      <c r="D21" s="29">
        <v>0.0006</v>
      </c>
      <c r="E21" s="1">
        <f aca="true" t="shared" si="0" ref="E21:E26">+(C21-C$7)/C$8</f>
        <v>0</v>
      </c>
      <c r="F21" s="1">
        <f aca="true" t="shared" si="1" ref="F21:F26">ROUND(2*E21,0)/2</f>
        <v>0</v>
      </c>
      <c r="G21" s="1">
        <f aca="true" t="shared" si="2" ref="G21:G26">+C21-(C$7+F21*C$8)</f>
        <v>0</v>
      </c>
      <c r="H21" s="1">
        <f aca="true" t="shared" si="3" ref="H21:H26">+G21</f>
        <v>0</v>
      </c>
      <c r="O21" s="1">
        <f aca="true" t="shared" si="4" ref="O21:O26">+C$11+C$12*$F21</f>
        <v>-0.0016298186198357503</v>
      </c>
      <c r="Q21" s="31">
        <f aca="true" t="shared" si="5" ref="Q21:Q26">+C21-15018.5</f>
        <v>39765.3666</v>
      </c>
      <c r="S21" s="1">
        <f aca="true" t="shared" si="6" ref="S21:S26">+(O21-G21)^2</f>
        <v>2.65630873356331E-06</v>
      </c>
    </row>
    <row r="22" spans="1:19" ht="12.75">
      <c r="A22" s="29" t="s">
        <v>52</v>
      </c>
      <c r="B22" s="30" t="s">
        <v>51</v>
      </c>
      <c r="C22" s="29">
        <v>55137.8535</v>
      </c>
      <c r="D22" s="29">
        <v>0.0006</v>
      </c>
      <c r="E22" s="1">
        <f t="shared" si="0"/>
        <v>426.99697834176254</v>
      </c>
      <c r="F22" s="1">
        <f t="shared" si="1"/>
        <v>427</v>
      </c>
      <c r="G22" s="1">
        <f t="shared" si="2"/>
        <v>-0.002505000004020985</v>
      </c>
      <c r="H22" s="1">
        <f t="shared" si="3"/>
        <v>-0.002505000004020985</v>
      </c>
      <c r="O22" s="1">
        <f t="shared" si="4"/>
        <v>-0.003432541350899113</v>
      </c>
      <c r="Q22" s="31">
        <f t="shared" si="5"/>
        <v>40119.3535</v>
      </c>
      <c r="S22" s="1">
        <f t="shared" si="6"/>
        <v>8.603329501684914E-07</v>
      </c>
    </row>
    <row r="23" spans="1:19" ht="12.75">
      <c r="A23" s="29" t="s">
        <v>53</v>
      </c>
      <c r="B23" s="30" t="s">
        <v>51</v>
      </c>
      <c r="C23" s="29">
        <v>55579.7126</v>
      </c>
      <c r="D23" s="29">
        <v>0.0004</v>
      </c>
      <c r="E23" s="1">
        <f t="shared" si="0"/>
        <v>959.9898674933479</v>
      </c>
      <c r="F23" s="1">
        <f t="shared" si="1"/>
        <v>960</v>
      </c>
      <c r="G23" s="1">
        <f t="shared" si="2"/>
        <v>-0.008399999998800922</v>
      </c>
      <c r="H23" s="1">
        <f t="shared" si="3"/>
        <v>-0.008399999998800922</v>
      </c>
      <c r="O23" s="1">
        <f t="shared" si="4"/>
        <v>-0.005682778389907947</v>
      </c>
      <c r="Q23" s="31">
        <f t="shared" si="5"/>
        <v>40561.2126</v>
      </c>
      <c r="S23" s="1">
        <f t="shared" si="6"/>
        <v>7.383293271834926E-06</v>
      </c>
    </row>
    <row r="24" spans="1:19" ht="12.75">
      <c r="A24" s="32" t="s">
        <v>54</v>
      </c>
      <c r="B24" s="33" t="s">
        <v>51</v>
      </c>
      <c r="C24" s="34">
        <v>56311.7315</v>
      </c>
      <c r="D24" s="34">
        <v>0.0002</v>
      </c>
      <c r="E24" s="1">
        <f t="shared" si="0"/>
        <v>1842.9882450860366</v>
      </c>
      <c r="F24" s="1">
        <f t="shared" si="1"/>
        <v>1843</v>
      </c>
      <c r="G24" s="1">
        <f t="shared" si="2"/>
        <v>-0.009744999995746184</v>
      </c>
      <c r="H24" s="1">
        <f t="shared" si="3"/>
        <v>-0.009744999995746184</v>
      </c>
      <c r="O24" s="1">
        <f t="shared" si="4"/>
        <v>-0.009410657011755603</v>
      </c>
      <c r="Q24" s="31">
        <f t="shared" si="5"/>
        <v>41293.2315</v>
      </c>
      <c r="S24" s="1">
        <f t="shared" si="6"/>
        <v>1.1178523094372613E-07</v>
      </c>
    </row>
    <row r="25" spans="1:19" ht="12.75">
      <c r="A25" s="35" t="s">
        <v>55</v>
      </c>
      <c r="B25" s="36" t="s">
        <v>51</v>
      </c>
      <c r="C25" s="37">
        <v>59204.1514</v>
      </c>
      <c r="D25" s="37" t="s">
        <v>56</v>
      </c>
      <c r="E25" s="1">
        <f t="shared" si="0"/>
        <v>5331.972039106652</v>
      </c>
      <c r="F25" s="1">
        <f t="shared" si="1"/>
        <v>5332</v>
      </c>
      <c r="G25" s="1">
        <f t="shared" si="2"/>
        <v>-0.023179999996500555</v>
      </c>
      <c r="H25" s="1">
        <f t="shared" si="3"/>
        <v>-0.023179999996500555</v>
      </c>
      <c r="O25" s="1">
        <f t="shared" si="4"/>
        <v>-0.024140632676111745</v>
      </c>
      <c r="Q25" s="31">
        <f t="shared" si="5"/>
        <v>44185.6514</v>
      </c>
      <c r="S25" s="1">
        <f t="shared" si="6"/>
        <v>9.228151451369746E-07</v>
      </c>
    </row>
    <row r="26" spans="1:19" ht="12.75">
      <c r="A26" s="35" t="s">
        <v>55</v>
      </c>
      <c r="B26" s="36" t="s">
        <v>51</v>
      </c>
      <c r="C26" s="37">
        <v>58860.1105</v>
      </c>
      <c r="D26" s="37" t="s">
        <v>56</v>
      </c>
      <c r="E26" s="1">
        <f t="shared" si="0"/>
        <v>4916.97243113816</v>
      </c>
      <c r="F26" s="1">
        <f t="shared" si="1"/>
        <v>4917</v>
      </c>
      <c r="G26" s="1">
        <f t="shared" si="2"/>
        <v>-0.0228549999956158</v>
      </c>
      <c r="H26" s="1">
        <f t="shared" si="3"/>
        <v>-0.0228549999956158</v>
      </c>
      <c r="O26" s="1">
        <f t="shared" si="4"/>
        <v>-0.022388571942174286</v>
      </c>
      <c r="Q26" s="31">
        <f t="shared" si="5"/>
        <v>43841.6105</v>
      </c>
      <c r="S26" s="1">
        <f t="shared" si="6"/>
        <v>2.175551290372389E-07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dcterms:modified xsi:type="dcterms:W3CDTF">2022-11-21T06:10:57Z</dcterms:modified>
  <cp:category/>
  <cp:version/>
  <cp:contentType/>
  <cp:contentStatus/>
</cp:coreProperties>
</file>