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<sst xmlns="http://schemas.openxmlformats.org/spreadsheetml/2006/main" count="60" uniqueCount="55">
  <si>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</si>
  <si>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</si>
  <si>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</si>
  <si>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</si>
  <si>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</si>
  <si>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</si>
  <si>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</si>
  <si>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</si>
  <si>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</si>
  <si>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</si>
  <si>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</si>
  <si>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</si>
  <si>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</si>
  <si>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</si>
  <si>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</si>
  <si>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</si>
  <si>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</si>
  <si>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</si>
  <si>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</si>
  <si>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</si>
  <si>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</si>
  <si>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</si>
  <si>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</si>
  <si>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</si>
  <si>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</si>
  <si>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</si>
  <si>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</si>
  <si>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</si>
  <si>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</si>
  <si>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</si>
  <si>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</si>
  <si>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</si>
  <si>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</si>
  <si>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</si>
  <si>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</si>
  <si>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</si>
  <si>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</si>
  <si>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</si>
  <si>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</si>
  <si>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</si>
  <si>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</si>
  <si>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</si>
  <si>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</si>
  <si>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G4753-0984</t>
  </si>
  <si>
    <t>IBVS 5871</t>
  </si>
  <si>
    <t>I</t>
  </si>
  <si>
    <t>IBVS 5945</t>
  </si>
  <si>
    <t>IBVS 5992</t>
  </si>
  <si>
    <t>IBVS 6011</t>
  </si>
  <si>
    <t>II</t>
  </si>
  <si>
    <t>GSC 4753-0984</t>
  </si>
  <si>
    <t>G4753-0984_Ori.xls</t>
  </si>
  <si>
    <t>ED</t>
  </si>
  <si>
    <t>Ori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</si>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</sst>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4753-0984 -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1595339"/>
        <c:axId val="60140324"/>
      </c:scatterChart>
      <c:valAx>
        <c:axId val="2159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crossBetween val="midCat"/>
        <c:dispUnits/>
      </c:valAx>
      <c:valAx>
        <c:axId val="60140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28575</xdr:rowOff>
    </xdr:from>
    <xdr:to>
      <xdr:col>17</xdr:col>
      <xdr:colOff>161925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486275" y="2857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51</v>
      </c>
    </row>
    <row r="2" spans="1:6" ht="12.75">
      <c r="A2" t="s">
        <v>24</v>
      </c>
      <c r="B2" t="s">
        <v>52</v>
      </c>
      <c r="C2" s="31" t="s">
        <v>42</v>
      </c>
      <c r="D2" s="3" t="s">
        <v>53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53469.50199999986</v>
      </c>
      <c r="D7" s="30" t="s">
        <v>54</v>
      </c>
    </row>
    <row r="8" spans="1:4" ht="12.75">
      <c r="A8" t="s">
        <v>3</v>
      </c>
      <c r="C8" s="8">
        <v>1.818007</v>
      </c>
      <c r="D8" s="30" t="s">
        <v>54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0.0005015865018201328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4.46352992570406E-06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59904.7997099537</v>
      </c>
    </row>
    <row r="15" spans="1:5" ht="12.75">
      <c r="A15" s="12" t="s">
        <v>17</v>
      </c>
      <c r="B15" s="10"/>
      <c r="C15" s="13">
        <f>(C7+C11)+(C8+C12)*INT(MAX(F21:F3533))</f>
        <v>55882.003713690574</v>
      </c>
      <c r="D15" s="14" t="s">
        <v>39</v>
      </c>
      <c r="E15" s="15">
        <f>ROUND(2*(E14-$C$7)/$C$8,0)/2+E13</f>
        <v>3541</v>
      </c>
    </row>
    <row r="16" spans="1:5" ht="12.75">
      <c r="A16" s="16" t="s">
        <v>4</v>
      </c>
      <c r="B16" s="10"/>
      <c r="C16" s="17">
        <f>+C8+C12</f>
        <v>1.8180114635299256</v>
      </c>
      <c r="D16" s="14" t="s">
        <v>40</v>
      </c>
      <c r="E16" s="24">
        <f>ROUND(2*(E14-$C$15)/$C$16,0)/2+E13</f>
        <v>2213.5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44888.0679215474</v>
      </c>
    </row>
    <row r="18" spans="1:5" ht="14.25" thickBot="1" thickTop="1">
      <c r="A18" s="16" t="s">
        <v>5</v>
      </c>
      <c r="B18" s="10"/>
      <c r="C18" s="19">
        <f>+C15</f>
        <v>55882.003713690574</v>
      </c>
      <c r="D18" s="20">
        <f>+C16</f>
        <v>1.8180114635299256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0.0010896266836434663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53469.50199999986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0.0005015865018201328</v>
      </c>
      <c r="Q21" s="2">
        <f>+C21-15018.5</f>
        <v>38451.00199999986</v>
      </c>
      <c r="S21">
        <f>+(O21-G21)^2</f>
        <v>2.515890188081581E-07</v>
      </c>
    </row>
    <row r="22" spans="1:19" ht="12.75">
      <c r="A22" s="33" t="s">
        <v>44</v>
      </c>
      <c r="B22" s="34" t="s">
        <v>45</v>
      </c>
      <c r="C22" s="33">
        <v>54794.8331</v>
      </c>
      <c r="D22" s="33">
        <v>0.0002</v>
      </c>
      <c r="E22">
        <f>+(C22-C$7)/C$8</f>
        <v>729.0021985614694</v>
      </c>
      <c r="F22">
        <f>ROUND(2*E22,0)/2</f>
        <v>729</v>
      </c>
      <c r="G22">
        <f>+C22-(C$7+F22*C$8)</f>
        <v>0.003997000138042495</v>
      </c>
      <c r="I22">
        <f>+G22</f>
        <v>0.003997000138042495</v>
      </c>
      <c r="O22">
        <f>+C$11+C$12*$F22</f>
        <v>0.0037554998176583926</v>
      </c>
      <c r="Q22" s="2">
        <f>+C22-15018.5</f>
        <v>39776.3331</v>
      </c>
      <c r="S22">
        <f>+(O22-G22)^2</f>
        <v>5.832240474562392E-08</v>
      </c>
    </row>
    <row r="23" spans="1:19" ht="12.75">
      <c r="A23" s="33" t="s">
        <v>46</v>
      </c>
      <c r="B23" s="34" t="s">
        <v>45</v>
      </c>
      <c r="C23" s="33">
        <v>55245.7008</v>
      </c>
      <c r="D23" s="33">
        <v>0.0006</v>
      </c>
      <c r="E23">
        <f>+(C23-C$7)/C$8</f>
        <v>977.0032788653381</v>
      </c>
      <c r="F23">
        <f>ROUND(2*E23,0)/2</f>
        <v>977</v>
      </c>
      <c r="G23">
        <f>+C23-(C$7+F23*C$8)</f>
        <v>0.005961000133538619</v>
      </c>
      <c r="I23">
        <f>+G23</f>
        <v>0.005961000133538619</v>
      </c>
      <c r="O23">
        <f>+C$11+C$12*$F23</f>
        <v>0.004862455239233</v>
      </c>
      <c r="Q23" s="2">
        <f>+C23-15018.5</f>
        <v>40227.2008</v>
      </c>
      <c r="S23">
        <f>+(O23-G23)^2</f>
        <v>1.2068008848049437E-06</v>
      </c>
    </row>
    <row r="24" spans="1:19" ht="12.75">
      <c r="A24" s="33" t="s">
        <v>47</v>
      </c>
      <c r="B24" s="34" t="s">
        <v>45</v>
      </c>
      <c r="C24" s="33">
        <v>55565.6705</v>
      </c>
      <c r="D24" s="33">
        <v>0.0003</v>
      </c>
      <c r="E24">
        <f>+(C24-C$7)/C$8</f>
        <v>1153.0035362900903</v>
      </c>
      <c r="F24">
        <f>ROUND(2*E24,0)/2</f>
        <v>1153</v>
      </c>
      <c r="G24">
        <f>+C24-(C$7+F24*C$8)</f>
        <v>0.0064290001391782425</v>
      </c>
      <c r="I24">
        <f>+G24</f>
        <v>0.0064290001391782425</v>
      </c>
      <c r="O24">
        <f>+C$11+C$12*$F24</f>
        <v>0.005648036506156914</v>
      </c>
      <c r="Q24" s="2">
        <f>+C24-15018.5</f>
        <v>40547.1705</v>
      </c>
      <c r="S24">
        <f>+(O24-G24)^2</f>
        <v>6.099041961018729E-07</v>
      </c>
    </row>
    <row r="25" spans="1:19" ht="12.75">
      <c r="A25" s="33" t="s">
        <v>48</v>
      </c>
      <c r="B25" s="34" t="s">
        <v>49</v>
      </c>
      <c r="C25" s="33">
        <v>55882.9111</v>
      </c>
      <c r="D25" s="33">
        <v>0.0004</v>
      </c>
      <c r="E25">
        <f>+(C25-C$7)/C$8</f>
        <v>1327.5026443793315</v>
      </c>
      <c r="F25">
        <f>ROUND(2*E25,0)/2</f>
        <v>1327.5</v>
      </c>
      <c r="G25">
        <f>+C25-(C$7+F25*C$8)</f>
        <v>0.004807500132301357</v>
      </c>
      <c r="I25">
        <f>+G25</f>
        <v>0.004807500132301357</v>
      </c>
      <c r="O25">
        <f>+C$11+C$12*$F25</f>
        <v>0.006426922478192272</v>
      </c>
      <c r="Q25" s="2">
        <f>+C25-15018.5</f>
        <v>40864.4111</v>
      </c>
      <c r="S25">
        <f>+(O25-G25)^2</f>
        <v>2.622528734370836E-06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2022-11-21T06:11:35Z</dcterms:modified>
  <cp:category/>
  <cp:version/>
  <cp:contentType/>
  <cp:contentStatus/>
</cp:coreProperties>
</file>