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<sst xmlns="http://schemas.openxmlformats.org/spreadsheetml/2006/main" count="60" uniqueCount="54">
  <si>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</si>
  <si>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</si>
  <si>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</si>
  <si>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</si>
  <si>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</si>
  <si>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</si>
  <si>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</si>
  <si>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</si>
  <si>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</si>
  <si>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</si>
  <si>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</si>
  <si>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</si>
  <si>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</si>
  <si>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</si>
  <si>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</si>
  <si>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</si>
  <si>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</si>
  <si>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</si>
  <si>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</si>
  <si>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</si>
  <si>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</si>
  <si>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</si>
  <si>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</si>
  <si>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</si>
  <si>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</si>
  <si>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</si>
  <si>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</si>
  <si>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</si>
  <si>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</si>
  <si>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</si>
  <si>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</si>
  <si>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</si>
  <si>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</si>
  <si>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</si>
  <si>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</si>
  <si>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</si>
  <si>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</si>
  <si>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</si>
  <si>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</si>
  <si>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</si>
  <si>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</si>
  <si>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</si>
  <si>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</si>
  <si>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G0709-1047</t>
  </si>
  <si>
    <t>GSC 0709-1047</t>
  </si>
  <si>
    <t>G0709-1047_Ori.xls</t>
  </si>
  <si>
    <t>EC</t>
  </si>
  <si>
    <t>Ori</t>
  </si>
  <si>
    <t>VSX</t>
  </si>
  <si>
    <t>IBVS 5960</t>
  </si>
  <si>
    <t>I</t>
  </si>
  <si>
    <t>IBVS 6011</t>
  </si>
  <si>
    <t>II</t>
  </si>
  <si>
    <t>IBVS 6042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</si>
</sst>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0709-1047 -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0.0006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0.0006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0.0006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0.0006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0.0006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0.0006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0.0006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0.0006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0.0006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0.0006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0.0006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0.0006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0.0006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0.0005</c:v>
                  </c:pt>
                  <c:pt idx="3">
                    <c:v>0.0006</c:v>
                  </c:pt>
                  <c:pt idx="4">
                    <c:v>0.0004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32004992"/>
        <c:axId val="19609473"/>
      </c:scatterChart>
      <c:valAx>
        <c:axId val="320049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09473"/>
        <c:crosses val="autoZero"/>
        <c:crossBetween val="midCat"/>
        <c:dispUnits/>
      </c:valAx>
      <c:valAx>
        <c:axId val="196094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0499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4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54412.77699999977</v>
      </c>
      <c r="D7" s="30" t="s">
        <v>48</v>
      </c>
    </row>
    <row r="8" spans="1:4" ht="12.75">
      <c r="A8" t="s">
        <v>3</v>
      </c>
      <c r="C8" s="8">
        <v>0.266727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-0.0003707151694368055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-7.155301200587462E-07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59904.80099606481</v>
      </c>
    </row>
    <row r="15" spans="1:5" ht="12.75">
      <c r="A15" s="12" t="s">
        <v>17</v>
      </c>
      <c r="B15" s="10"/>
      <c r="C15" s="13">
        <f>(C7+C11)+(C8+C12)*INT(MAX(F21:F3533))</f>
        <v>56254.78834983359</v>
      </c>
      <c r="D15" s="14" t="s">
        <v>39</v>
      </c>
      <c r="E15" s="15">
        <f>ROUND(2*(E14-$C$7)/$C$8,0)/2+E13</f>
        <v>20591.5</v>
      </c>
    </row>
    <row r="16" spans="1:5" ht="12.75">
      <c r="A16" s="16" t="s">
        <v>4</v>
      </c>
      <c r="B16" s="10"/>
      <c r="C16" s="17">
        <f>+C8+C12</f>
        <v>0.26672628446987995</v>
      </c>
      <c r="D16" s="14" t="s">
        <v>40</v>
      </c>
      <c r="E16" s="24">
        <f>ROUND(2*(E14-$C$15)/$C$16,0)/2+E13</f>
        <v>13685.5</v>
      </c>
    </row>
    <row r="17" spans="1:5" ht="13.5" thickBot="1">
      <c r="A17" s="14" t="s">
        <v>30</v>
      </c>
      <c r="B17" s="10"/>
      <c r="C17" s="10">
        <f>COUNT(C21:C2191)</f>
        <v>5</v>
      </c>
      <c r="D17" s="14" t="s">
        <v>34</v>
      </c>
      <c r="E17" s="18">
        <f>+$C$15+$C$16*E16-15018.5-$C$9/24</f>
        <v>44886.96674927946</v>
      </c>
    </row>
    <row r="18" spans="1:5" ht="14.25" thickBot="1" thickTop="1">
      <c r="A18" s="16" t="s">
        <v>5</v>
      </c>
      <c r="B18" s="10"/>
      <c r="C18" s="19">
        <f>+C15</f>
        <v>56254.78834983359</v>
      </c>
      <c r="D18" s="20">
        <f>+C16</f>
        <v>0.26672628446987995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0.0010858990349928409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54412.77699999977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-0.0003707151694368055</v>
      </c>
      <c r="Q21" s="2">
        <f>+C21-15018.5</f>
        <v>39394.27699999977</v>
      </c>
      <c r="S21">
        <f>+(O21-G21)^2</f>
        <v>1.374297368505594E-07</v>
      </c>
    </row>
    <row r="22" spans="1:19" ht="12.75">
      <c r="A22" s="33" t="s">
        <v>49</v>
      </c>
      <c r="B22" s="34" t="s">
        <v>50</v>
      </c>
      <c r="C22" s="33">
        <v>55518.8906</v>
      </c>
      <c r="D22" s="33">
        <v>0.0003</v>
      </c>
      <c r="E22">
        <f>+(C22-C$7)/C$8</f>
        <v>4146.987744023776</v>
      </c>
      <c r="F22">
        <f>ROUND(2*E22,0)/2</f>
        <v>4147</v>
      </c>
      <c r="G22">
        <f>+C22-(C$7+F22*C$8)</f>
        <v>-0.003268999767897185</v>
      </c>
      <c r="H22">
        <f>+G22</f>
        <v>-0.003268999767897185</v>
      </c>
      <c r="O22">
        <f>+C$11+C$12*$F22</f>
        <v>-0.003338018577320426</v>
      </c>
      <c r="Q22" s="2">
        <f>+C22-15018.5</f>
        <v>40500.3906</v>
      </c>
      <c r="S22">
        <f>+(O22-G22)^2</f>
        <v>4.763596054201691E-09</v>
      </c>
    </row>
    <row r="23" spans="1:19" ht="12.75">
      <c r="A23" s="33" t="s">
        <v>51</v>
      </c>
      <c r="B23" s="34" t="s">
        <v>50</v>
      </c>
      <c r="C23" s="33">
        <v>55892.8398</v>
      </c>
      <c r="D23" s="33">
        <v>0.0005</v>
      </c>
      <c r="E23">
        <f>+(C23-C$7)/C$8</f>
        <v>5548.980043266083</v>
      </c>
      <c r="F23">
        <f>ROUND(2*E23,0)/2</f>
        <v>5549</v>
      </c>
      <c r="G23">
        <f>+C23-(C$7+F23*C$8)</f>
        <v>-0.0053229997647576965</v>
      </c>
      <c r="H23">
        <f>+G23</f>
        <v>-0.0053229997647576965</v>
      </c>
      <c r="O23">
        <f>+C$11+C$12*$F23</f>
        <v>-0.004341191805642788</v>
      </c>
      <c r="Q23" s="2">
        <f>+C23-15018.5</f>
        <v>40874.3398</v>
      </c>
      <c r="S23">
        <f>+(O23-G23)^2</f>
        <v>9.639468685813818E-07</v>
      </c>
    </row>
    <row r="24" spans="1:19" ht="12.75">
      <c r="A24" s="33" t="s">
        <v>51</v>
      </c>
      <c r="B24" s="34" t="s">
        <v>52</v>
      </c>
      <c r="C24" s="33">
        <v>55892.9731</v>
      </c>
      <c r="D24" s="33">
        <v>0.0006</v>
      </c>
      <c r="E24">
        <f>+(C24-C$7)/C$8</f>
        <v>5549.479805194952</v>
      </c>
      <c r="F24">
        <f>ROUND(2*E24,0)/2</f>
        <v>5549.5</v>
      </c>
      <c r="G24">
        <f>+C24-(C$7+F24*C$8)</f>
        <v>-0.005386499768064823</v>
      </c>
      <c r="H24">
        <f>+G24</f>
        <v>-0.005386499768064823</v>
      </c>
      <c r="O24">
        <f>+C$11+C$12*$F24</f>
        <v>-0.004341549570702818</v>
      </c>
      <c r="Q24" s="2">
        <f>+C24-15018.5</f>
        <v>40874.4731</v>
      </c>
      <c r="S24">
        <f>+(O24-G24)^2</f>
        <v>1.0919209149668942E-06</v>
      </c>
    </row>
    <row r="25" spans="1:19" ht="12.75">
      <c r="A25" s="35" t="s">
        <v>53</v>
      </c>
      <c r="B25" s="36" t="s">
        <v>52</v>
      </c>
      <c r="C25" s="37">
        <v>56254.9233</v>
      </c>
      <c r="D25" s="37">
        <v>0.0004</v>
      </c>
      <c r="E25">
        <f>+(C25-C$7)/C$8</f>
        <v>6906.486032536013</v>
      </c>
      <c r="F25">
        <f>ROUND(2*E25,0)/2</f>
        <v>6906.5</v>
      </c>
      <c r="G25">
        <f>+C25-(C$7+F25*C$8)</f>
        <v>-0.003725499766005669</v>
      </c>
      <c r="H25">
        <f>+G25</f>
        <v>-0.003725499766005669</v>
      </c>
      <c r="O25">
        <f>+C$11+C$12*$F25</f>
        <v>-0.005312523943622536</v>
      </c>
      <c r="Q25" s="2">
        <f>+C25-15018.5</f>
        <v>41236.4233</v>
      </c>
      <c r="S25">
        <f>+(O25-G25)^2</f>
        <v>2.518645740340495E-06</v>
      </c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2022-11-21T06:13:26Z</dcterms:modified>
  <cp:category/>
  <cp:version/>
  <cp:contentType/>
  <cp:contentStatus/>
</cp:coreProperties>
</file>