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<sst xmlns="http://schemas.openxmlformats.org/spreadsheetml/2006/main" count="54" uniqueCount="49">
  <si>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</si>
  <si>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</si>
  <si>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</si>
  <si>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</si>
  <si>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</si>
  <si>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</si>
  <si>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</si>
  <si>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</si>
  <si>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</si>
  <si>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</si>
  <si>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</si>
  <si>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</si>
  <si>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</si>
  <si>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</si>
  <si>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</si>
  <si>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</si>
  <si>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</si>
  <si>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</si>
  <si>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</si>
  <si>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</si>
  <si>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</si>
  <si>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</si>
  <si>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</si>
  <si>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</si>
  <si>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</si>
  <si>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</si>
  <si>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</si>
  <si>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</si>
  <si>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</si>
  <si>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</si>
  <si>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Coordinates:  21 34 20.7 +20 57 18  (J2000)</t>
  </si>
  <si>
    <t>EA</t>
  </si>
  <si>
    <t>ROTSE data url:  http://skydot.lanl.gov/nsvs/star.php?num=11652398&amp;mask=32004</t>
  </si>
  <si>
    <t>ROTSE pri/sec/comments:  Secondary very shallow (0.2 mag.) and broad.</t>
  </si>
  <si>
    <t>ROTSE</t>
  </si>
  <si>
    <t>I</t>
  </si>
  <si>
    <t># of data points:</t>
  </si>
  <si>
    <t>IBVS 5690</t>
  </si>
  <si>
    <t>BQ Peg / GSC 02197-01458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</si>
  <si>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</si>
  <si>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</si>
  <si>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</si>
  <si>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</si>
  <si>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</si>
  <si>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</si>
  <si>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6042</t>
  </si>
  <si>
    <t>Add cycle</t>
  </si>
  <si>
    <t>Old Cycle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</si>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</sst>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BQ Peg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5"/>
          <c:w val="0.91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6965197"/>
        <c:axId val="46226238"/>
      </c:scatterChart>
      <c:valAx>
        <c:axId val="26965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26238"/>
        <c:crosses val="autoZero"/>
        <c:crossBetween val="midCat"/>
        <c:dispUnits/>
      </c:valAx>
      <c:valAx>
        <c:axId val="46226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51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305"/>
          <c:w val="0.703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123825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419600" y="0"/>
        <a:ext cx="6305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38</v>
      </c>
      <c r="B1" s="1"/>
    </row>
    <row r="2" spans="1:3" ht="12.75">
      <c r="A2" t="s">
        <v>25</v>
      </c>
      <c r="B2" t="s">
        <v>31</v>
      </c>
      <c r="C2" s="10" t="s">
        <v>30</v>
      </c>
    </row>
    <row r="3" ht="13.5" thickBot="1"/>
    <row r="4" spans="1:4" ht="14.25" thickBot="1" thickTop="1">
      <c r="A4" s="7" t="s">
        <v>0</v>
      </c>
      <c r="B4" s="7"/>
      <c r="C4" s="3">
        <v>24789.6</v>
      </c>
      <c r="D4" s="4">
        <v>1.57485</v>
      </c>
    </row>
    <row r="5" ht="13.5" thickTop="1">
      <c r="C5" t="s">
        <v>32</v>
      </c>
    </row>
    <row r="6" spans="1:3" ht="12.75">
      <c r="A6" s="7" t="s">
        <v>1</v>
      </c>
      <c r="C6" t="s">
        <v>33</v>
      </c>
    </row>
    <row r="7" spans="1:3" ht="12.75">
      <c r="A7" t="s">
        <v>2</v>
      </c>
      <c r="C7">
        <f>+C4</f>
        <v>24789.6</v>
      </c>
    </row>
    <row r="8" spans="1:3" ht="12.75">
      <c r="A8" t="s">
        <v>3</v>
      </c>
      <c r="C8">
        <f>+D4</f>
        <v>1.57485</v>
      </c>
    </row>
    <row r="9" spans="1:5" ht="12.75">
      <c r="A9" s="16" t="s">
        <v>39</v>
      </c>
      <c r="B9" s="17"/>
      <c r="C9" s="18">
        <v>-9.5</v>
      </c>
      <c r="D9" s="17" t="s">
        <v>40</v>
      </c>
      <c r="E9" s="17"/>
    </row>
    <row r="10" spans="1:5" ht="13.5" thickBot="1">
      <c r="A10" s="17"/>
      <c r="B10" s="17"/>
      <c r="C10" s="6" t="s">
        <v>21</v>
      </c>
      <c r="D10" s="6" t="s">
        <v>22</v>
      </c>
      <c r="E10" s="17"/>
    </row>
    <row r="11" spans="1:7" ht="12.75">
      <c r="A11" s="17" t="s">
        <v>16</v>
      </c>
      <c r="B11" s="17"/>
      <c r="C11" s="32">
        <f ca="1">INTERCEPT(INDIRECT($G$11):G992,INDIRECT($F$11):F992)</f>
        <v>-0.36117114014844387</v>
      </c>
      <c r="D11" s="5"/>
      <c r="E11" s="17"/>
      <c r="F11" s="33" t="str">
        <f>"F"&amp;E19</f>
        <v>F22</v>
      </c>
      <c r="G11" s="34" t="str">
        <f>"G"&amp;E19</f>
        <v>G22</v>
      </c>
    </row>
    <row r="12" spans="1:5" ht="12.75">
      <c r="A12" s="17" t="s">
        <v>17</v>
      </c>
      <c r="B12" s="17"/>
      <c r="C12" s="32">
        <f ca="1">SLOPE(INDIRECT($G$11):G992,INDIRECT($F$11):F992)</f>
        <v>3.0782132601688464E-05</v>
      </c>
      <c r="D12" s="5"/>
      <c r="E12" s="17"/>
    </row>
    <row r="13" spans="1:5" ht="12.75">
      <c r="A13" s="17" t="s">
        <v>20</v>
      </c>
      <c r="B13" s="17"/>
      <c r="C13" s="5" t="s">
        <v>14</v>
      </c>
      <c r="D13" s="21" t="s">
        <v>46</v>
      </c>
      <c r="E13" s="18">
        <v>1</v>
      </c>
    </row>
    <row r="14" spans="1:5" ht="12.75">
      <c r="A14" s="17"/>
      <c r="B14" s="17"/>
      <c r="C14" s="17"/>
      <c r="D14" s="21" t="s">
        <v>41</v>
      </c>
      <c r="E14" s="22">
        <f ca="1">NOW()+15018.5+$C$9/24</f>
        <v>59905.588097106476</v>
      </c>
    </row>
    <row r="15" spans="1:5" ht="12.75">
      <c r="A15" s="19" t="s">
        <v>18</v>
      </c>
      <c r="B15" s="17"/>
      <c r="C15" s="20">
        <f>(C7+C11)+(C8+C12)*INT(MAX(F21:F3533))</f>
        <v>56220.70947866232</v>
      </c>
      <c r="D15" s="21" t="s">
        <v>47</v>
      </c>
      <c r="E15" s="22">
        <f>ROUND(2*(E14-$C$7)/$C$8,0)/2+E13</f>
        <v>22299</v>
      </c>
    </row>
    <row r="16" spans="1:5" ht="12.75">
      <c r="A16" s="23" t="s">
        <v>4</v>
      </c>
      <c r="B16" s="17"/>
      <c r="C16" s="24">
        <f>+C8+C12</f>
        <v>1.5748807821326019</v>
      </c>
      <c r="D16" s="21" t="s">
        <v>42</v>
      </c>
      <c r="E16" s="34">
        <f>ROUND(2*(E14-$C$15)/$C$16,0)/2+E13</f>
        <v>2341</v>
      </c>
    </row>
    <row r="17" spans="1:5" ht="13.5" thickBot="1">
      <c r="A17" s="21" t="s">
        <v>36</v>
      </c>
      <c r="B17" s="17"/>
      <c r="C17" s="17">
        <f>COUNT(C21:C2191)</f>
        <v>4</v>
      </c>
      <c r="D17" s="21" t="s">
        <v>43</v>
      </c>
      <c r="E17" s="25">
        <f>+$C$15+$C$16*E16-15018.5-$C$9/24</f>
        <v>44889.401222968074</v>
      </c>
    </row>
    <row r="18" spans="1:5" ht="12.75">
      <c r="A18" s="23" t="s">
        <v>5</v>
      </c>
      <c r="B18" s="17"/>
      <c r="C18" s="26">
        <f>+C15</f>
        <v>56220.70947866232</v>
      </c>
      <c r="D18" s="27">
        <f>+C16</f>
        <v>1.5748807821326019</v>
      </c>
      <c r="E18" s="28" t="s">
        <v>44</v>
      </c>
    </row>
    <row r="19" spans="1:5" ht="13.5" thickTop="1">
      <c r="A19" s="35" t="s">
        <v>48</v>
      </c>
      <c r="E19" s="36">
        <v>22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34</v>
      </c>
      <c r="J20" s="9" t="s">
        <v>19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24</v>
      </c>
      <c r="P20" s="8" t="s">
        <v>23</v>
      </c>
      <c r="Q20" s="6" t="s">
        <v>15</v>
      </c>
    </row>
    <row r="21" spans="1:17" ht="12.75">
      <c r="A21" t="s">
        <v>12</v>
      </c>
      <c r="C21" s="14">
        <f>+C4</f>
        <v>24789.6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-0.36117114014844387</v>
      </c>
      <c r="Q21" s="2">
        <f>+C21-15018.5</f>
        <v>9771.099999999999</v>
      </c>
    </row>
    <row r="22" spans="1:17" ht="12.75">
      <c r="A22" t="s">
        <v>34</v>
      </c>
      <c r="B22" s="5" t="s">
        <v>35</v>
      </c>
      <c r="C22" s="14">
        <v>51365.35148823</v>
      </c>
      <c r="D22" s="14"/>
      <c r="E22">
        <f>+(C22-C$7)/C$8</f>
        <v>16875.100160796268</v>
      </c>
      <c r="F22">
        <f>ROUND(2*E22,0)/2</f>
        <v>16875</v>
      </c>
      <c r="G22">
        <f>+C22-(C$7+F22*C$8)</f>
        <v>0.15773823000199627</v>
      </c>
      <c r="I22">
        <f>+G22</f>
        <v>0.15773823000199627</v>
      </c>
      <c r="O22">
        <f>+C$11+C$12*$F22</f>
        <v>0.15827734750504896</v>
      </c>
      <c r="Q22" s="2">
        <f>+C22-15018.5</f>
        <v>36346.85148823</v>
      </c>
    </row>
    <row r="23" spans="1:17" ht="12.75">
      <c r="A23" s="11" t="s">
        <v>37</v>
      </c>
      <c r="B23" s="12" t="s">
        <v>35</v>
      </c>
      <c r="C23" s="13">
        <v>53368.6013</v>
      </c>
      <c r="D23" s="13">
        <v>0.0005</v>
      </c>
      <c r="E23">
        <f>+(C23-C$7)/C$8</f>
        <v>18147.125948503035</v>
      </c>
      <c r="F23">
        <f>ROUND(2*E23,0)/2</f>
        <v>18147</v>
      </c>
      <c r="G23">
        <f>+C23-(C$7+F23*C$8)</f>
        <v>0.19834999999875436</v>
      </c>
      <c r="J23">
        <f>+G23</f>
        <v>0.19834999999875436</v>
      </c>
      <c r="O23">
        <f>+C$11+C$12*$F23</f>
        <v>0.19743222017439666</v>
      </c>
      <c r="Q23" s="2">
        <f>+C23-15018.5</f>
        <v>38350.1013</v>
      </c>
    </row>
    <row r="24" spans="1:17" ht="12.75">
      <c r="A24" s="29" t="s">
        <v>45</v>
      </c>
      <c r="B24" s="30" t="s">
        <v>35</v>
      </c>
      <c r="C24" s="31">
        <v>56220.7091</v>
      </c>
      <c r="D24" s="31">
        <v>0.0004</v>
      </c>
      <c r="E24">
        <f>+(C24-C$7)/C$8</f>
        <v>19958.160523224433</v>
      </c>
      <c r="F24">
        <f>ROUND(2*E24,0)/2</f>
        <v>19958</v>
      </c>
      <c r="G24">
        <f>+C24-(C$7+F24*C$8)</f>
        <v>0.25279999999474967</v>
      </c>
      <c r="J24">
        <f>+G24</f>
        <v>0.25279999999474967</v>
      </c>
      <c r="O24">
        <f>+C$11+C$12*$F24</f>
        <v>0.25317866231605446</v>
      </c>
      <c r="Q24" s="2">
        <f>+C24-15018.5</f>
        <v>41202.2091</v>
      </c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4:17" ht="12.75">
      <c r="D28" s="5"/>
      <c r="Q28" s="2"/>
    </row>
    <row r="29" spans="4:17" ht="12.75">
      <c r="D29" s="5"/>
      <c r="Q29" s="2"/>
    </row>
    <row r="30" spans="4:17" ht="12.75">
      <c r="D30" s="5"/>
      <c r="Q30" s="2"/>
    </row>
    <row r="31" spans="4:17" ht="12.75">
      <c r="D31" s="5"/>
      <c r="Q31" s="2"/>
    </row>
    <row r="32" spans="4:17" ht="12.75">
      <c r="D32" s="5"/>
      <c r="Q32" s="2"/>
    </row>
    <row r="33" spans="4:17" ht="12.75">
      <c r="D33" s="5"/>
      <c r="Q33" s="2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2022-11-22T01:06:51Z</dcterms:modified>
  <cp:category/>
  <cp:version/>
  <cp:contentType/>
  <cp:contentStatus/>
</cp:coreProperties>
</file>