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<sst xmlns="http://schemas.openxmlformats.org/spreadsheetml/2006/main" count="1089" uniqueCount="392">
  <si>
    <t>IP Peg / GSC 1716-1815</t>
  </si>
  <si>
    <t>System Type:</t>
  </si>
  <si>
    <t>UG+E</t>
  </si>
  <si>
    <t>GCVS 4 Eph.</t>
  </si>
  <si>
    <t>Not avail</t>
  </si>
  <si>
    <t>My time zone &gt;&gt;&gt;&gt;&gt;</t>
  </si>
  <si>
    <t>(PST=8, PDT=MDT=7, MDT=CST=6, etc.)</t>
  </si>
  <si>
    <t>--- Working ----</t>
  </si>
  <si>
    <t>Epoch =</t>
  </si>
  <si>
    <t>Period =</t>
  </si>
  <si>
    <t>Period confirmed by ToMcat 2017-12-03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</si>
  <si>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</si>
  <si>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</si>
  <si>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</si>
  <si>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</si>
  <si>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</si>
  <si>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</si>
  <si>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</si>
  <si>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</si>
  <si>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</si>
  <si>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</si>
  <si>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</si>
  <si>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</si>
  <si>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</si>
  <si>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</si>
  <si>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</si>
  <si>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</si>
  <si>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</si>
  <si>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</si>
  <si>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</si>
  <si>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</si>
  <si>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</si>
  <si>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</si>
  <si>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</si>
  <si>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</si>
  <si>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</si>
  <si>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</si>
  <si>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</si>
  <si>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</si>
  <si>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</si>
  <si>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</si>
  <si>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</si>
  <si>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</si>
  <si>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</si>
  <si>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AAVSO #6</t>
  </si>
  <si>
    <t>IBVS 4872</t>
  </si>
  <si>
    <t>BAVM 131 </t>
  </si>
  <si>
    <t>I</t>
  </si>
  <si>
    <t>IBVS 5657</t>
  </si>
  <si>
    <t>VSB 44 </t>
  </si>
  <si>
    <t>VSB 45 </t>
  </si>
  <si>
    <t> AOEB 12 </t>
  </si>
  <si>
    <t>VSB 46 </t>
  </si>
  <si>
    <t>JAVSO..36..171</t>
  </si>
  <si>
    <t>IBVS 5917</t>
  </si>
  <si>
    <t>IBVS 6230</t>
  </si>
  <si>
    <t>IBVS 5984</t>
  </si>
  <si>
    <t>BAVM 225 </t>
  </si>
  <si>
    <t>II</t>
  </si>
  <si>
    <t>OEJV 0160</t>
  </si>
  <si>
    <t>IBVS 6118</t>
  </si>
  <si>
    <t>IBVS 6196</t>
  </si>
  <si>
    <t>OEJV 0210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</si>
  <si>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</si>
  <si>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</si>
  <si>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</si>
  <si>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</si>
  <si>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</si>
  <si>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</si>
  <si>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</si>
  <si>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2449966.7162 </t>
  </si>
  <si>
    <t> 06.09.1995 05:11 </t>
  </si>
  <si>
    <t> -0.0151 </t>
  </si>
  <si>
    <t>C </t>
  </si>
  <si>
    <t>ns</t>
  </si>
  <si>
    <t> R.Zissell </t>
  </si>
  <si>
    <t> AOEB 6 </t>
  </si>
  <si>
    <t>2449967.6662 </t>
  </si>
  <si>
    <t> 07.09.1995 03:59 </t>
  </si>
  <si>
    <t> -0.0143 </t>
  </si>
  <si>
    <t>2449971.6202 </t>
  </si>
  <si>
    <t> 11.09.1995 02:53 </t>
  </si>
  <si>
    <t> -0.0155 </t>
  </si>
  <si>
    <t>2449975.5764 </t>
  </si>
  <si>
    <t> 15.09.1995 01:50 </t>
  </si>
  <si>
    <t> -0.0144 </t>
  </si>
  <si>
    <t>2450003.5796 </t>
  </si>
  <si>
    <t> 13.10.1995 01:54 </t>
  </si>
  <si>
    <t> -0.0136 </t>
  </si>
  <si>
    <t>2450261.7724 </t>
  </si>
  <si>
    <t> 27.06.1996 06:32 </t>
  </si>
  <si>
    <t> -0.0125 </t>
  </si>
  <si>
    <t>2450292.7818 </t>
  </si>
  <si>
    <t> 28.07.1996 06:45 </t>
  </si>
  <si>
    <t> -0.0114 </t>
  </si>
  <si>
    <t>2450302.7486 </t>
  </si>
  <si>
    <t> 07.08.1996 05:57 </t>
  </si>
  <si>
    <t> -0.0116 </t>
  </si>
  <si>
    <t>2450317.6188 </t>
  </si>
  <si>
    <t> 22.08.1996 02:51 </t>
  </si>
  <si>
    <t> -0.0127 </t>
  </si>
  <si>
    <t>2450330.7487 </t>
  </si>
  <si>
    <t> 04.09.1996 05:58 </t>
  </si>
  <si>
    <t> -0.0139 </t>
  </si>
  <si>
    <t>2450345.7795 </t>
  </si>
  <si>
    <t> 19.09.1996 06:42 </t>
  </si>
  <si>
    <t> -0.0126 </t>
  </si>
  <si>
    <t>2450346.7289 </t>
  </si>
  <si>
    <t> 20.09.1996 05:29 </t>
  </si>
  <si>
    <t>2450347.6771 </t>
  </si>
  <si>
    <t> 21.09.1996 04:15 </t>
  </si>
  <si>
    <t> -0.0135 </t>
  </si>
  <si>
    <t>2450348.6254 </t>
  </si>
  <si>
    <t> 22.09.1996 03:00 </t>
  </si>
  <si>
    <t>2450350.6855 </t>
  </si>
  <si>
    <t> 24.09.1996 04:27 </t>
  </si>
  <si>
    <t> -0.0110 </t>
  </si>
  <si>
    <t>2450371.5674 </t>
  </si>
  <si>
    <t> 15.10.1996 01:37 </t>
  </si>
  <si>
    <t> -0.0122 </t>
  </si>
  <si>
    <t>2450382.6419 </t>
  </si>
  <si>
    <t> 26.10.1996 03:24 </t>
  </si>
  <si>
    <t> -0.0121 </t>
  </si>
  <si>
    <t>2450404.6322 </t>
  </si>
  <si>
    <t> 17.11.1996 03:10 </t>
  </si>
  <si>
    <t> -0.0124 </t>
  </si>
  <si>
    <t>2450415.5463 </t>
  </si>
  <si>
    <t> 28.11.1996 01:06 </t>
  </si>
  <si>
    <t> -0.0145 </t>
  </si>
  <si>
    <t>2450417.6039 </t>
  </si>
  <si>
    <t> 30.11.1996 02:29 </t>
  </si>
  <si>
    <t>2450420.6093 </t>
  </si>
  <si>
    <t> 03.12.1996 02:37 </t>
  </si>
  <si>
    <t> -0.0141 </t>
  </si>
  <si>
    <t>2450421.5585 </t>
  </si>
  <si>
    <t> 04.12.1996 01:24 </t>
  </si>
  <si>
    <t>2450426.6220 </t>
  </si>
  <si>
    <t> 09.12.1996 02:55 </t>
  </si>
  <si>
    <t> -0.0132 </t>
  </si>
  <si>
    <t>2450427.5711 </t>
  </si>
  <si>
    <t> 10.12.1996 01:42 </t>
  </si>
  <si>
    <t> -0.0134 </t>
  </si>
  <si>
    <t>2450449.5620 </t>
  </si>
  <si>
    <t> 01.01.1997 01:29 </t>
  </si>
  <si>
    <t> -0.0131 </t>
  </si>
  <si>
    <t>2450457.4712 </t>
  </si>
  <si>
    <t> 08.01.1997 23:18 </t>
  </si>
  <si>
    <t>2450609.8307 </t>
  </si>
  <si>
    <t> 10.06.1997 07:56 </t>
  </si>
  <si>
    <t> -0.0067 </t>
  </si>
  <si>
    <t>2450626.7576 </t>
  </si>
  <si>
    <t> 27.06.1997 06:10 </t>
  </si>
  <si>
    <t> -0.0078 </t>
  </si>
  <si>
    <t>2450655.7069 </t>
  </si>
  <si>
    <t> 26.07.1997 04:57 </t>
  </si>
  <si>
    <t> -0.0102 </t>
  </si>
  <si>
    <t>2450670.7364 </t>
  </si>
  <si>
    <t> 10.08.1997 05:40 </t>
  </si>
  <si>
    <t>2450679.7543 </t>
  </si>
  <si>
    <t> 19.08.1997 06:06 </t>
  </si>
  <si>
    <t> -0.0100 </t>
  </si>
  <si>
    <t>2450715.6639 </t>
  </si>
  <si>
    <t> 24.09.1997 03:56 </t>
  </si>
  <si>
    <t>2450828.4700 </t>
  </si>
  <si>
    <t> 14.01.1998 23:16 </t>
  </si>
  <si>
    <t> -0.0077 </t>
  </si>
  <si>
    <t>2450846.5013 </t>
  </si>
  <si>
    <t> 02.02.1998 00:01 </t>
  </si>
  <si>
    <t> -0.0118 </t>
  </si>
  <si>
    <t>2451122.7278 </t>
  </si>
  <si>
    <t> 05.11.1998 05:28 </t>
  </si>
  <si>
    <t>2451467.6174 </t>
  </si>
  <si>
    <t> 16.10.1999 02:49 </t>
  </si>
  <si>
    <t> -0.0113 </t>
  </si>
  <si>
    <t>2451473.6290 </t>
  </si>
  <si>
    <t> 22.10.1999 03:05 </t>
  </si>
  <si>
    <t> -0.0115 </t>
  </si>
  <si>
    <t> L.Cook </t>
  </si>
  <si>
    <t>2451473.7868 </t>
  </si>
  <si>
    <t> 22.10.1999 06:52 </t>
  </si>
  <si>
    <t> -0.0119 </t>
  </si>
  <si>
    <t>2451475.6872 </t>
  </si>
  <si>
    <t> 24.10.1999 04:29 </t>
  </si>
  <si>
    <t>2451475.8456 </t>
  </si>
  <si>
    <t> 24.10.1999 08:17 </t>
  </si>
  <si>
    <t> -0.0098 </t>
  </si>
  <si>
    <t>2451482.6483 </t>
  </si>
  <si>
    <t> 31.10.1999 03:33 </t>
  </si>
  <si>
    <t> -0.0099 </t>
  </si>
  <si>
    <t>2451482.8067 </t>
  </si>
  <si>
    <t> 31.10.1999 07:21 </t>
  </si>
  <si>
    <t> -0.0097 </t>
  </si>
  <si>
    <t>2451508.595 </t>
  </si>
  <si>
    <t> 26.11.1999 02:16 </t>
  </si>
  <si>
    <t> -0.009 </t>
  </si>
  <si>
    <t>2451508.754 </t>
  </si>
  <si>
    <t> 26.11.1999 06:05 </t>
  </si>
  <si>
    <t> -0.008 </t>
  </si>
  <si>
    <t>2453283.3498 </t>
  </si>
  <si>
    <t> 04.10.2004 20:23 </t>
  </si>
  <si>
    <t> -0.0056 </t>
  </si>
  <si>
    <t>E </t>
  </si>
  <si>
    <t>o</t>
  </si>
  <si>
    <t> H.Jungbluth </t>
  </si>
  <si>
    <t>BAVM 173 </t>
  </si>
  <si>
    <t>2453283.5078 </t>
  </si>
  <si>
    <t> 05.10.2004 00:11 </t>
  </si>
  <si>
    <t> -0.0058 </t>
  </si>
  <si>
    <t>2453284.2987 </t>
  </si>
  <si>
    <t> 05.10.2004 19:10 </t>
  </si>
  <si>
    <t> -0.0059 </t>
  </si>
  <si>
    <t>2454413.4146 </t>
  </si>
  <si>
    <t> 08.11.2007 21:57 </t>
  </si>
  <si>
    <t> -0.0040 </t>
  </si>
  <si>
    <t> F.Salvaggio </t>
  </si>
  <si>
    <t>JAAVSO 36(2);171 </t>
  </si>
  <si>
    <t>2454413.415 </t>
  </si>
  <si>
    <t> -0.004 </t>
  </si>
  <si>
    <t> G.Marino et al. </t>
  </si>
  <si>
    <t>IBVS 5917 </t>
  </si>
  <si>
    <t>2455419.4472 </t>
  </si>
  <si>
    <t> 10.08.2010 22:43 </t>
  </si>
  <si>
    <t> -0.0014 </t>
  </si>
  <si>
    <t> G.Flechsig </t>
  </si>
  <si>
    <t>BAVM 215 </t>
  </si>
  <si>
    <t>2455420.3963 </t>
  </si>
  <si>
    <t> 11.08.2010 21:30 </t>
  </si>
  <si>
    <t> -0.0015 </t>
  </si>
  <si>
    <t>2455478.3004 </t>
  </si>
  <si>
    <t> 08.10.2010 19:12 </t>
  </si>
  <si>
    <t> -0.0007 </t>
  </si>
  <si>
    <t> U.Schmidt </t>
  </si>
  <si>
    <t>2455478.3782 </t>
  </si>
  <si>
    <t> 08.10.2010 21:04 </t>
  </si>
  <si>
    <t> -0.0020 </t>
  </si>
  <si>
    <t>2455478.4568 </t>
  </si>
  <si>
    <t> 08.10.2010 22:57 </t>
  </si>
  <si>
    <t> -0.0025 </t>
  </si>
  <si>
    <t>2455480.5171 </t>
  </si>
  <si>
    <t> 11.10.2010 00:24 </t>
  </si>
  <si>
    <t> 0.0011 </t>
  </si>
  <si>
    <t>2455481.3072 </t>
  </si>
  <si>
    <t> 11.10.2010 19:22 </t>
  </si>
  <si>
    <t> 0.0002 </t>
  </si>
  <si>
    <t>2455481.4668 </t>
  </si>
  <si>
    <t> 11.10.2010 23:12 </t>
  </si>
  <si>
    <t> 0.0016 </t>
  </si>
  <si>
    <t>2455484.3129 </t>
  </si>
  <si>
    <t> 14.10.2010 19:30 </t>
  </si>
  <si>
    <t> -0.0000 </t>
  </si>
  <si>
    <t>2455499.3415 </t>
  </si>
  <si>
    <t> 29.10.2010 20:11 </t>
  </si>
  <si>
    <t> -0.0010 </t>
  </si>
  <si>
    <t>2455502.3482 </t>
  </si>
  <si>
    <t> 01.11.2010 20:21 </t>
  </si>
  <si>
    <t> -0.0002 </t>
  </si>
  <si>
    <t>2455502.3502 </t>
  </si>
  <si>
    <t> 01.11.2010 20:24 </t>
  </si>
  <si>
    <t> 0.0018 </t>
  </si>
  <si>
    <t>2455503.3062 </t>
  </si>
  <si>
    <t> 02.11.2010 19:20 </t>
  </si>
  <si>
    <t> 0.0086 </t>
  </si>
  <si>
    <t>2455851.43199 </t>
  </si>
  <si>
    <t> 16.10.2011 22:22 </t>
  </si>
  <si>
    <t> 0.00276 </t>
  </si>
  <si>
    <t> K.Honkova </t>
  </si>
  <si>
    <t>OEJV 0160 </t>
  </si>
  <si>
    <t>2456539.3867 </t>
  </si>
  <si>
    <t> 03.09.2013 21:16 </t>
  </si>
  <si>
    <t> 0.0000 </t>
  </si>
  <si>
    <t>BAVM 234 </t>
  </si>
  <si>
    <t>2456539.4757 </t>
  </si>
  <si>
    <t> 03.09.2013 23:25 </t>
  </si>
  <si>
    <t> 0.0099 </t>
  </si>
  <si>
    <t>2456539.5437 </t>
  </si>
  <si>
    <t> 04.09.2013 01:02 </t>
  </si>
  <si>
    <t> -0.0012 </t>
  </si>
  <si>
    <t>2456539.6283 </t>
  </si>
  <si>
    <t> 04.09.2013 03:04 </t>
  </si>
  <si>
    <t> 0.0043 </t>
  </si>
  <si>
    <t>2456541.4438 </t>
  </si>
  <si>
    <t> 05.09.2013 22:39 </t>
  </si>
  <si>
    <t> 0.0004 </t>
  </si>
  <si>
    <t>2456541.5984 </t>
  </si>
  <si>
    <t> 06.09.2013 02:21 </t>
  </si>
  <si>
    <t> -0.0032 </t>
  </si>
  <si>
    <t>2456559.3222 </t>
  </si>
  <si>
    <t> 23.09.2013 19:43 </t>
  </si>
  <si>
    <t>2456559.4121 </t>
  </si>
  <si>
    <t> 23.09.2013 21:53 </t>
  </si>
  <si>
    <t> 0.0124 </t>
  </si>
  <si>
    <t>2456559.4792 </t>
  </si>
  <si>
    <t> 23.09.2013 23:30 </t>
  </si>
  <si>
    <t>2456567.4751 </t>
  </si>
  <si>
    <t> 01.10.2013 23:24 </t>
  </si>
  <si>
    <t> 0.0069 </t>
  </si>
  <si>
    <t>2456567.5477 </t>
  </si>
  <si>
    <t> 02.10.2013 01:08 </t>
  </si>
  <si>
    <t>2456588.2705 </t>
  </si>
  <si>
    <t> 22.10.2013 18:29 </t>
  </si>
  <si>
    <t> -0.0017 </t>
  </si>
  <si>
    <t>2456629.2473 </t>
  </si>
  <si>
    <t> 02.12.2013 17:56 </t>
  </si>
  <si>
    <t>2456644.2775 </t>
  </si>
  <si>
    <t> 17.12.2013 18:39 </t>
  </si>
  <si>
    <t> 0.0005 </t>
  </si>
  <si>
    <t>2451467.302 </t>
  </si>
  <si>
    <t> 15.10.1999 19:14 </t>
  </si>
  <si>
    <t> -0.010 </t>
  </si>
  <si>
    <t>V </t>
  </si>
  <si>
    <t> D.Scharnhorst </t>
  </si>
  <si>
    <t>2453569.2281 </t>
  </si>
  <si>
    <t> 17.07.2005 17:28 </t>
  </si>
  <si>
    <t> -0.0050 </t>
  </si>
  <si>
    <t>?</t>
  </si>
  <si>
    <t> Maehara </t>
  </si>
  <si>
    <t>2453942.1201 </t>
  </si>
  <si>
    <t> 25.07.2006 14:52 </t>
  </si>
  <si>
    <t> -0.0038 </t>
  </si>
  <si>
    <t> K.Nagai et al. </t>
  </si>
  <si>
    <t>2453942.2778 </t>
  </si>
  <si>
    <t> 25.07.2006 18:40 </t>
  </si>
  <si>
    <t> -0.0043 </t>
  </si>
  <si>
    <t>2453944.1764 </t>
  </si>
  <si>
    <t> 27.07.2006 16:14 </t>
  </si>
  <si>
    <t> -0.0041 </t>
  </si>
  <si>
    <t>2453945.1279 </t>
  </si>
  <si>
    <t> 28.07.2006 15:04 </t>
  </si>
  <si>
    <t> -0.0019 </t>
  </si>
  <si>
    <t>2453945.2855 </t>
  </si>
  <si>
    <t> 28.07.2006 18:51 </t>
  </si>
  <si>
    <t>2453946.2345 </t>
  </si>
  <si>
    <t> 29.07.2006 17:37 </t>
  </si>
  <si>
    <t> -0.0027 </t>
  </si>
  <si>
    <t>2453950.1908 </t>
  </si>
  <si>
    <t> 02.08.2006 16:34 </t>
  </si>
  <si>
    <t> -0.0016 </t>
  </si>
  <si>
    <t>2453951.1401 </t>
  </si>
  <si>
    <t> 03.08.2006 15:21 </t>
  </si>
  <si>
    <t>2453952.2483 </t>
  </si>
  <si>
    <t> 04.08.2006 17:57 </t>
  </si>
  <si>
    <t>2453954.1460 </t>
  </si>
  <si>
    <t> 06.08.2006 15:30 </t>
  </si>
  <si>
    <t>2453957.1533 </t>
  </si>
  <si>
    <t> 09.08.2006 15:40 </t>
  </si>
  <si>
    <t> -0.0001 </t>
  </si>
  <si>
    <t>2453972.1811 </t>
  </si>
  <si>
    <t> 24.08.2006 16:20 </t>
  </si>
  <si>
    <t> -0.0018 </t>
  </si>
  <si>
    <t>2453999.391 </t>
  </si>
  <si>
    <t> 20.09.2006 21:23 </t>
  </si>
  <si>
    <t> -0.003 </t>
  </si>
  <si>
    <t> F.Gobet </t>
  </si>
  <si>
    <t>2454309.1580 </t>
  </si>
  <si>
    <t> 27.07.2007 15:47 </t>
  </si>
  <si>
    <t> -0.0031 </t>
  </si>
  <si>
    <t> K.Nakajima </t>
  </si>
  <si>
    <t>2454310.2651 </t>
  </si>
  <si>
    <t> 28.07.2007 18:21 </t>
  </si>
  <si>
    <t> -0.0034 </t>
  </si>
  <si>
    <t>2454313.1130 </t>
  </si>
  <si>
    <t> 31.07.2007 14:42 </t>
  </si>
  <si>
    <t>2454334.1572 </t>
  </si>
  <si>
    <t> 21.08.2007 15:46 </t>
  </si>
  <si>
    <t> -0.0004 </t>
  </si>
  <si>
    <t>2454335.2623 </t>
  </si>
  <si>
    <t> 22.08.2007 18:17 </t>
  </si>
  <si>
    <t>2455835.3722 </t>
  </si>
  <si>
    <t> 30.09.2011 20:55 </t>
  </si>
  <si>
    <t> 0.0008 </t>
  </si>
  <si>
    <t> L.Pagel </t>
  </si>
  <si>
    <t>2455850.3988 </t>
  </si>
  <si>
    <t> 15.10.2011 21:34 </t>
  </si>
  <si>
    <t> -0.0021 </t>
  </si>
  <si>
    <t>2455850.4730 </t>
  </si>
  <si>
    <t> 15.10.2011 23:21 </t>
  </si>
  <si>
    <t> -0.0070 </t>
  </si>
  <si>
    <t>2455850.5581 </t>
  </si>
  <si>
    <t> 16.10.2011 01:23 </t>
  </si>
  <si>
    <t>2455858.3980 </t>
  </si>
  <si>
    <t> 23.10.2011 21:33 </t>
  </si>
  <si>
    <t> 0.0077 </t>
  </si>
  <si>
    <t>2455858.4687 </t>
  </si>
  <si>
    <t> 23.10.2011 23:14 </t>
  </si>
  <si>
    <t>2455861.3219 </t>
  </si>
  <si>
    <t> 26.10.2011 19:43 </t>
  </si>
  <si>
    <t> 0.0048 </t>
  </si>
  <si>
    <t>2455878.2460 </t>
  </si>
  <si>
    <t> 12.11.2011 17:54 </t>
  </si>
  <si>
    <t> 0.0009 </t>
  </si>
  <si>
    <t>2455887.2627 </t>
  </si>
  <si>
    <t> 21.11.2011 18:18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</si>
</sst>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0.0000"/>
    <numFmt numFmtId="167" formatCode="m/d/yyyy"/>
    <numFmt numFmtId="168" formatCode="dd/mm/yyyy"/>
  </numFmts>
  <fonts count="53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color indexed="12"/>
      <name val="Arial Unicode MS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41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9" fillId="0" borderId="0" xfId="0" applyNumberFormat="1" applyFont="1" applyAlignment="1">
      <alignment vertical="top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66" fontId="11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61" applyFont="1" applyAlignment="1">
      <alignment horizontal="left"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12" fillId="0" borderId="0" xfId="61" applyFont="1" applyAlignment="1">
      <alignment horizontal="left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60" applyFont="1" applyAlignment="1">
      <alignment wrapText="1"/>
      <protection/>
    </xf>
    <xf numFmtId="0" fontId="11" fillId="0" borderId="0" xfId="60" applyFont="1" applyAlignment="1">
      <alignment horizontal="center" wrapText="1"/>
      <protection/>
    </xf>
    <xf numFmtId="0" fontId="11" fillId="0" borderId="0" xfId="60" applyFont="1" applyAlignment="1">
      <alignment horizontal="left" wrapText="1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horizontal="center"/>
      <protection/>
    </xf>
    <xf numFmtId="0" fontId="14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7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11" fillId="33" borderId="19" xfId="0" applyFont="1" applyFill="1" applyBorder="1" applyAlignment="1">
      <alignment horizontal="left" vertical="top" wrapText="1" inden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right" vertical="top" wrapText="1"/>
    </xf>
    <xf numFmtId="0" fontId="17" fillId="33" borderId="19" xfId="56" applyNumberFormat="1" applyFont="1" applyFill="1" applyBorder="1" applyAlignment="1" applyProtection="1">
      <alignment horizontal="right" vertical="top" wrapText="1"/>
      <protection/>
    </xf>
    <xf numFmtId="168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rmal_A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 Peg - O-C Diagr.</a:t>
            </a:r>
          </a:p>
        </c:rich>
      </c:tx>
      <c:layout>
        <c:manualLayout>
          <c:xMode val="factor"/>
          <c:yMode val="factor"/>
          <c:x val="-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225"/>
          <c:w val="0.90225"/>
          <c:h val="0.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A!$F$21:$F$146</c:f>
              <c:numCache/>
            </c:numRef>
          </c:xVal>
          <c:yVal>
            <c:numRef>
              <c:f>A!$H$21:$H$146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A!$F$21:$F$146</c:f>
              <c:numCache/>
            </c:numRef>
          </c:xVal>
          <c:yVal>
            <c:numRef>
              <c:f>A!$I$21:$I$146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A!$F$21:$F$146</c:f>
              <c:numCache/>
            </c:numRef>
          </c:xVal>
          <c:yVal>
            <c:numRef>
              <c:f>A!$J$21:$J$146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A!$F$21:$F$146</c:f>
              <c:numCache/>
            </c:numRef>
          </c:xVal>
          <c:yVal>
            <c:numRef>
              <c:f>A!$K$21:$K$146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A!$F$21:$F$146</c:f>
              <c:numCache/>
            </c:numRef>
          </c:xVal>
          <c:yVal>
            <c:numRef>
              <c:f>A!$L$21:$L$146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A!$F$21:$F$146</c:f>
              <c:numCache/>
            </c:numRef>
          </c:xVal>
          <c:yVal>
            <c:numRef>
              <c:f>A!$M$21:$M$146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A!$F$21:$F$146</c:f>
              <c:numCache/>
            </c:numRef>
          </c:xVal>
          <c:yVal>
            <c:numRef>
              <c:f>A!$N$21:$N$146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A!$F$21:$F$146</c:f>
              <c:numCache/>
            </c:numRef>
          </c:xVal>
          <c:yVal>
            <c:numRef>
              <c:f>A!$O$21:$O$146</c:f>
              <c:numCache/>
            </c:numRef>
          </c:yVal>
          <c:smooth val="0"/>
        </c:ser>
        <c:axId val="6552837"/>
        <c:axId val="58975534"/>
      </c:scatterChart>
      <c:val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At val="0"/>
        <c:crossBetween val="midCat"/>
        <c:dispUnits/>
      </c:valAx>
      <c:valAx>
        <c:axId val="5897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92275"/>
          <c:w val="0.68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323850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24375" y="0"/>
        <a:ext cx="58959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Relationship Id="rId2" Type="http://schemas.openxmlformats.org/officeDocument/2006/relationships/hyperlink" Target="http://www.bav-astro.de/sfs/BAVM_link.php?BAVMnr=173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aavso.org/sites/default/files/jaavso/v36n2/171.pdf" TargetMode="External" /><Relationship Id="rId5" Type="http://schemas.openxmlformats.org/officeDocument/2006/relationships/hyperlink" Target="http://www.konkoly.hu/cgi-bin/IBVS?5917" TargetMode="External" /><Relationship Id="rId6" Type="http://schemas.openxmlformats.org/officeDocument/2006/relationships/hyperlink" Target="http://www.bav-astro.de/sfs/BAVM_link.php?BAVMnr=215" TargetMode="External" /><Relationship Id="rId7" Type="http://schemas.openxmlformats.org/officeDocument/2006/relationships/hyperlink" Target="http://www.bav-astro.de/sfs/BAVM_link.php?BAVMnr=215" TargetMode="External" /><Relationship Id="rId8" Type="http://schemas.openxmlformats.org/officeDocument/2006/relationships/hyperlink" Target="http://www.bav-astro.de/sfs/BAVM_link.php?BAVMnr=215" TargetMode="External" /><Relationship Id="rId9" Type="http://schemas.openxmlformats.org/officeDocument/2006/relationships/hyperlink" Target="http://www.bav-astro.de/sfs/BAVM_link.php?BAVMnr=215" TargetMode="External" /><Relationship Id="rId10" Type="http://schemas.openxmlformats.org/officeDocument/2006/relationships/hyperlink" Target="http://www.bav-astro.de/sfs/BAVM_link.php?BAVMnr=215" TargetMode="External" /><Relationship Id="rId11" Type="http://schemas.openxmlformats.org/officeDocument/2006/relationships/hyperlink" Target="http://www.bav-astro.de/sfs/BAVM_link.php?BAVMnr=215" TargetMode="External" /><Relationship Id="rId12" Type="http://schemas.openxmlformats.org/officeDocument/2006/relationships/hyperlink" Target="http://www.bav-astro.de/sfs/BAVM_link.php?BAVMnr=215" TargetMode="External" /><Relationship Id="rId13" Type="http://schemas.openxmlformats.org/officeDocument/2006/relationships/hyperlink" Target="http://www.bav-astro.de/sfs/BAVM_link.php?BAVMnr=215" TargetMode="External" /><Relationship Id="rId14" Type="http://schemas.openxmlformats.org/officeDocument/2006/relationships/hyperlink" Target="http://www.bav-astro.de/sfs/BAVM_link.php?BAVMnr=215" TargetMode="External" /><Relationship Id="rId15" Type="http://schemas.openxmlformats.org/officeDocument/2006/relationships/hyperlink" Target="http://www.bav-astro.de/sfs/BAVM_link.php?BAVMnr=215" TargetMode="External" /><Relationship Id="rId16" Type="http://schemas.openxmlformats.org/officeDocument/2006/relationships/hyperlink" Target="http://www.bav-astro.de/sfs/BAVM_link.php?BAVMnr=215" TargetMode="External" /><Relationship Id="rId17" Type="http://schemas.openxmlformats.org/officeDocument/2006/relationships/hyperlink" Target="http://www.bav-astro.de/sfs/BAVM_link.php?BAVMnr=215" TargetMode="External" /><Relationship Id="rId18" Type="http://schemas.openxmlformats.org/officeDocument/2006/relationships/hyperlink" Target="http://www.bav-astro.de/sfs/BAVM_link.php?BAVMnr=215" TargetMode="External" /><Relationship Id="rId19" Type="http://schemas.openxmlformats.org/officeDocument/2006/relationships/hyperlink" Target="http://var.astro.cz/oejv/issues/oejv0160.pdf" TargetMode="External" /><Relationship Id="rId20" Type="http://schemas.openxmlformats.org/officeDocument/2006/relationships/hyperlink" Target="http://www.bav-astro.de/sfs/BAVM_link.php?BAVMnr=234" TargetMode="External" /><Relationship Id="rId21" Type="http://schemas.openxmlformats.org/officeDocument/2006/relationships/hyperlink" Target="http://www.bav-astro.de/sfs/BAVM_link.php?BAVMnr=234" TargetMode="External" /><Relationship Id="rId22" Type="http://schemas.openxmlformats.org/officeDocument/2006/relationships/hyperlink" Target="http://www.bav-astro.de/sfs/BAVM_link.php?BAVMnr=234" TargetMode="External" /><Relationship Id="rId23" Type="http://schemas.openxmlformats.org/officeDocument/2006/relationships/hyperlink" Target="http://www.bav-astro.de/sfs/BAVM_link.php?BAVMnr=234" TargetMode="External" /><Relationship Id="rId24" Type="http://schemas.openxmlformats.org/officeDocument/2006/relationships/hyperlink" Target="http://www.bav-astro.de/sfs/BAVM_link.php?BAVMnr=234" TargetMode="External" /><Relationship Id="rId25" Type="http://schemas.openxmlformats.org/officeDocument/2006/relationships/hyperlink" Target="http://www.bav-astro.de/sfs/BAVM_link.php?BAVMnr=234" TargetMode="External" /><Relationship Id="rId26" Type="http://schemas.openxmlformats.org/officeDocument/2006/relationships/hyperlink" Target="http://www.bav-astro.de/sfs/BAVM_link.php?BAVMnr=234" TargetMode="External" /><Relationship Id="rId27" Type="http://schemas.openxmlformats.org/officeDocument/2006/relationships/hyperlink" Target="http://www.bav-astro.de/sfs/BAVM_link.php?BAVMnr=234" TargetMode="External" /><Relationship Id="rId28" Type="http://schemas.openxmlformats.org/officeDocument/2006/relationships/hyperlink" Target="http://www.bav-astro.de/sfs/BAVM_link.php?BAVMnr=234" TargetMode="External" /><Relationship Id="rId29" Type="http://schemas.openxmlformats.org/officeDocument/2006/relationships/hyperlink" Target="http://www.bav-astro.de/sfs/BAVM_link.php?BAVMnr=234" TargetMode="External" /><Relationship Id="rId30" Type="http://schemas.openxmlformats.org/officeDocument/2006/relationships/hyperlink" Target="http://www.bav-astro.de/sfs/BAVM_link.php?BAVMnr=234" TargetMode="External" /><Relationship Id="rId31" Type="http://schemas.openxmlformats.org/officeDocument/2006/relationships/hyperlink" Target="http://www.bav-astro.de/sfs/BAVM_link.php?BAVMnr=234" TargetMode="External" /><Relationship Id="rId32" Type="http://schemas.openxmlformats.org/officeDocument/2006/relationships/hyperlink" Target="http://www.bav-astro.de/sfs/BAVM_link.php?BAVMnr=234" TargetMode="External" /><Relationship Id="rId33" Type="http://schemas.openxmlformats.org/officeDocument/2006/relationships/hyperlink" Target="http://www.bav-astro.de/sfs/BAVM_link.php?BAVMnr=234" TargetMode="External" /><Relationship Id="rId34" Type="http://schemas.openxmlformats.org/officeDocument/2006/relationships/hyperlink" Target="http://www.bav-astro.de/sfs/BAVM_link.php?BAVMnr=131" TargetMode="External" /><Relationship Id="rId35" Type="http://schemas.openxmlformats.org/officeDocument/2006/relationships/hyperlink" Target="http://vsolj.cetus-net.org/no44.pdf" TargetMode="External" /><Relationship Id="rId36" Type="http://schemas.openxmlformats.org/officeDocument/2006/relationships/hyperlink" Target="http://vsolj.cetus-net.org/no45.pdf" TargetMode="External" /><Relationship Id="rId37" Type="http://schemas.openxmlformats.org/officeDocument/2006/relationships/hyperlink" Target="http://vsolj.cetus-net.org/no45.pdf" TargetMode="External" /><Relationship Id="rId38" Type="http://schemas.openxmlformats.org/officeDocument/2006/relationships/hyperlink" Target="http://vsolj.cetus-net.org/no45.pdf" TargetMode="External" /><Relationship Id="rId39" Type="http://schemas.openxmlformats.org/officeDocument/2006/relationships/hyperlink" Target="http://vsolj.cetus-net.org/no45.pdf" TargetMode="External" /><Relationship Id="rId40" Type="http://schemas.openxmlformats.org/officeDocument/2006/relationships/hyperlink" Target="http://vsolj.cetus-net.org/no45.pdf" TargetMode="External" /><Relationship Id="rId41" Type="http://schemas.openxmlformats.org/officeDocument/2006/relationships/hyperlink" Target="http://vsolj.cetus-net.org/no45.pdf" TargetMode="External" /><Relationship Id="rId42" Type="http://schemas.openxmlformats.org/officeDocument/2006/relationships/hyperlink" Target="http://vsolj.cetus-net.org/no45.pdf" TargetMode="External" /><Relationship Id="rId43" Type="http://schemas.openxmlformats.org/officeDocument/2006/relationships/hyperlink" Target="http://vsolj.cetus-net.org/no45.pdf" TargetMode="External" /><Relationship Id="rId44" Type="http://schemas.openxmlformats.org/officeDocument/2006/relationships/hyperlink" Target="http://vsolj.cetus-net.org/no45.pdf" TargetMode="External" /><Relationship Id="rId45" Type="http://schemas.openxmlformats.org/officeDocument/2006/relationships/hyperlink" Target="http://vsolj.cetus-net.org/no45.pdf" TargetMode="External" /><Relationship Id="rId46" Type="http://schemas.openxmlformats.org/officeDocument/2006/relationships/hyperlink" Target="http://vsolj.cetus-net.org/no45.pdf" TargetMode="External" /><Relationship Id="rId47" Type="http://schemas.openxmlformats.org/officeDocument/2006/relationships/hyperlink" Target="http://vsolj.cetus-net.org/no45.pdf" TargetMode="External" /><Relationship Id="rId48" Type="http://schemas.openxmlformats.org/officeDocument/2006/relationships/hyperlink" Target="http://vsolj.cetus-net.org/no46.pdf" TargetMode="External" /><Relationship Id="rId49" Type="http://schemas.openxmlformats.org/officeDocument/2006/relationships/hyperlink" Target="http://vsolj.cetus-net.org/no46.pdf" TargetMode="External" /><Relationship Id="rId50" Type="http://schemas.openxmlformats.org/officeDocument/2006/relationships/hyperlink" Target="http://vsolj.cetus-net.org/no46.pdf" TargetMode="External" /><Relationship Id="rId51" Type="http://schemas.openxmlformats.org/officeDocument/2006/relationships/hyperlink" Target="http://vsolj.cetus-net.org/no46.pdf" TargetMode="External" /><Relationship Id="rId52" Type="http://schemas.openxmlformats.org/officeDocument/2006/relationships/hyperlink" Target="http://vsolj.cetus-net.org/no46.pdf" TargetMode="External" /><Relationship Id="rId53" Type="http://schemas.openxmlformats.org/officeDocument/2006/relationships/hyperlink" Target="http://www.bav-astro.de/sfs/BAVM_link.php?BAVMnr=225" TargetMode="External" /><Relationship Id="rId54" Type="http://schemas.openxmlformats.org/officeDocument/2006/relationships/hyperlink" Target="http://www.bav-astro.de/sfs/BAVM_link.php?BAVMnr=225" TargetMode="External" /><Relationship Id="rId55" Type="http://schemas.openxmlformats.org/officeDocument/2006/relationships/hyperlink" Target="http://www.bav-astro.de/sfs/BAVM_link.php?BAVMnr=225" TargetMode="External" /><Relationship Id="rId56" Type="http://schemas.openxmlformats.org/officeDocument/2006/relationships/hyperlink" Target="http://www.bav-astro.de/sfs/BAVM_link.php?BAVMnr=225" TargetMode="External" /><Relationship Id="rId57" Type="http://schemas.openxmlformats.org/officeDocument/2006/relationships/hyperlink" Target="http://www.bav-astro.de/sfs/BAVM_link.php?BAVMnr=225" TargetMode="External" /><Relationship Id="rId58" Type="http://schemas.openxmlformats.org/officeDocument/2006/relationships/hyperlink" Target="http://www.bav-astro.de/sfs/BAVM_link.php?BAVMnr=225" TargetMode="External" /><Relationship Id="rId59" Type="http://schemas.openxmlformats.org/officeDocument/2006/relationships/hyperlink" Target="http://www.bav-astro.de/sfs/BAVM_link.php?BAVMnr=225" TargetMode="External" /><Relationship Id="rId60" Type="http://schemas.openxmlformats.org/officeDocument/2006/relationships/hyperlink" Target="http://www.bav-astro.de/sfs/BAVM_link.php?BAVMnr=225" TargetMode="External" /><Relationship Id="rId61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PageLayoutView="0" workbookViewId="0" topLeftCell="A1">
      <selection activeCell="E11" sqref="E11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3" ht="20.25">
      <c r="A1" s="2" t="s">
        <v>0</v>
      </c>
      <c r="C1" s="3"/>
    </row>
    <row r="2" spans="1:2" ht="12.75">
      <c r="A2" s="1" t="s">
        <v>1</v>
      </c>
      <c r="B2" s="1" t="s">
        <v>2</v>
      </c>
    </row>
    <row r="4" spans="1:4" ht="12.75">
      <c r="A4" s="4" t="s">
        <v>3</v>
      </c>
      <c r="C4" s="5" t="s">
        <v>4</v>
      </c>
      <c r="D4" s="6" t="s">
        <v>4</v>
      </c>
    </row>
    <row r="5" spans="1:4" ht="12.75">
      <c r="A5" s="7" t="s">
        <v>5</v>
      </c>
      <c r="B5"/>
      <c r="C5" s="8">
        <v>-9.5</v>
      </c>
      <c r="D5" t="s">
        <v>6</v>
      </c>
    </row>
    <row r="6" ht="12.75">
      <c r="A6" s="4" t="s">
        <v>7</v>
      </c>
    </row>
    <row r="7" spans="1:3" ht="12.75">
      <c r="A7" s="1" t="s">
        <v>8</v>
      </c>
      <c r="C7" s="9">
        <v>49966.7162</v>
      </c>
    </row>
    <row r="8" spans="1:4" ht="12.75">
      <c r="A8" s="1" t="s">
        <v>9</v>
      </c>
      <c r="C8" s="1">
        <v>0.158206082</v>
      </c>
      <c r="D8" s="10" t="s">
        <v>10</v>
      </c>
    </row>
    <row r="9" spans="1:4" ht="12.75">
      <c r="A9" s="11" t="s">
        <v>11</v>
      </c>
      <c r="B9" s="12">
        <v>50</v>
      </c>
      <c r="C9" s="13" t="str">
        <f>"F"&amp;B9</f>
        <v>F50</v>
      </c>
      <c r="D9" s="14" t="str">
        <f>"G"&amp;B9</f>
        <v>G50</v>
      </c>
    </row>
    <row r="10" spans="1:5" ht="12.75">
      <c r="A10"/>
      <c r="B10"/>
      <c r="C10" s="15" t="s">
        <v>12</v>
      </c>
      <c r="D10" s="15" t="s">
        <v>13</v>
      </c>
      <c r="E10"/>
    </row>
    <row r="11" spans="1:5" ht="12.75">
      <c r="A11" t="s">
        <v>14</v>
      </c>
      <c r="B11"/>
      <c r="C11" s="16">
        <f ca="1">INTERCEPT(INDIRECT($D$9):G992,INDIRECT($C$9):F992)</f>
        <v>0.002496992141469051</v>
      </c>
      <c r="D11" s="17"/>
      <c r="E11"/>
    </row>
    <row r="12" spans="1:5" ht="12.75">
      <c r="A12" t="s">
        <v>15</v>
      </c>
      <c r="B12"/>
      <c r="C12" s="16">
        <f ca="1">SLOPE(INDIRECT($D$9):G992,INDIRECT($C$9):F992)</f>
        <v>-3.5366524097993714E-08</v>
      </c>
      <c r="D12" s="17"/>
      <c r="E12"/>
    </row>
    <row r="13" spans="1:3" ht="12.75">
      <c r="A13" t="s">
        <v>16</v>
      </c>
      <c r="B13"/>
      <c r="C13" s="17" t="s">
        <v>17</v>
      </c>
    </row>
    <row r="14" spans="1:3" ht="12.75">
      <c r="A14"/>
      <c r="B14"/>
      <c r="C14"/>
    </row>
    <row r="15" spans="1:6" ht="12.75">
      <c r="A15" s="18" t="s">
        <v>18</v>
      </c>
      <c r="B15"/>
      <c r="C15" s="19">
        <f>(C7+C11)+(C8+C12)*INT(MAX(F21:F3533))</f>
        <v>59083.50034029283</v>
      </c>
      <c r="E15" s="20" t="s">
        <v>19</v>
      </c>
      <c r="F15" s="8">
        <v>1</v>
      </c>
    </row>
    <row r="16" spans="1:6" ht="12.75">
      <c r="A16" s="18" t="s">
        <v>20</v>
      </c>
      <c r="B16"/>
      <c r="C16" s="19">
        <f>+C8+C12</f>
        <v>0.1582060466334759</v>
      </c>
      <c r="E16" s="20" t="s">
        <v>21</v>
      </c>
      <c r="F16" s="16">
        <f ca="1">NOW()+15018.5+$C$5/24</f>
        <v>59905.60444513889</v>
      </c>
    </row>
    <row r="17" spans="1:6" ht="12.75">
      <c r="A17" s="20" t="s">
        <v>22</v>
      </c>
      <c r="B17"/>
      <c r="C17">
        <f>COUNT(C21:C2191)</f>
        <v>126</v>
      </c>
      <c r="E17" s="20" t="s">
        <v>23</v>
      </c>
      <c r="F17" s="16">
        <f>ROUND(2*(F16-$C$7)/$C$8,0)/2+F15</f>
        <v>62823.5</v>
      </c>
    </row>
    <row r="18" spans="1:6" ht="12.75">
      <c r="A18" s="18" t="s">
        <v>24</v>
      </c>
      <c r="B18"/>
      <c r="C18" s="21">
        <f>+C15</f>
        <v>59083.50034029283</v>
      </c>
      <c r="D18" s="22">
        <f>+C16</f>
        <v>0.1582060466334759</v>
      </c>
      <c r="E18" s="20" t="s">
        <v>25</v>
      </c>
      <c r="F18" s="14">
        <f>ROUND(2*(F16-$C$15)/$C$16,0)/2+F15</f>
        <v>5197.5</v>
      </c>
    </row>
    <row r="19" spans="5:6" ht="12.75">
      <c r="E19" s="20" t="s">
        <v>26</v>
      </c>
      <c r="F19" s="23">
        <f>+$C$15+$C$16*F18-15018.5-$C$5/24</f>
        <v>44887.672101003656</v>
      </c>
    </row>
    <row r="20" spans="1:17" ht="12.75">
      <c r="A20" s="15" t="s">
        <v>27</v>
      </c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32</v>
      </c>
      <c r="G20" s="15" t="s">
        <v>33</v>
      </c>
      <c r="H20" s="24" t="s">
        <v>34</v>
      </c>
      <c r="I20" s="24" t="s">
        <v>35</v>
      </c>
      <c r="J20" s="24" t="s">
        <v>36</v>
      </c>
      <c r="K20" s="24" t="s">
        <v>37</v>
      </c>
      <c r="L20" s="24" t="s">
        <v>38</v>
      </c>
      <c r="M20" s="24" t="s">
        <v>39</v>
      </c>
      <c r="N20" s="24" t="s">
        <v>40</v>
      </c>
      <c r="O20" s="24" t="s">
        <v>41</v>
      </c>
      <c r="P20" s="24" t="s">
        <v>42</v>
      </c>
      <c r="Q20" s="15" t="s">
        <v>43</v>
      </c>
    </row>
    <row r="21" spans="1:17" ht="12.75">
      <c r="A21" s="1" t="s">
        <v>44</v>
      </c>
      <c r="C21" s="25">
        <v>49966.7162</v>
      </c>
      <c r="D21" s="26"/>
      <c r="E21" s="1">
        <f aca="true" t="shared" si="0" ref="E21:E52">+(C21-C$7)/C$8</f>
        <v>0</v>
      </c>
      <c r="F21" s="1">
        <f aca="true" t="shared" si="1" ref="F21:F52">ROUND(2*E21,0)/2</f>
        <v>0</v>
      </c>
      <c r="G21" s="1">
        <f aca="true" t="shared" si="2" ref="G21:G52">+C21-(C$7+F21*C$8)</f>
        <v>0</v>
      </c>
      <c r="O21" s="1">
        <f aca="true" t="shared" si="3" ref="O21:O52">+C$11+C$12*$F21</f>
        <v>0.002496992141469051</v>
      </c>
      <c r="Q21" s="67">
        <f aca="true" t="shared" si="4" ref="Q21:Q52">+C21-15018.5</f>
        <v>34948.2162</v>
      </c>
    </row>
    <row r="22" spans="1:17" ht="12.75">
      <c r="A22" s="1" t="s">
        <v>44</v>
      </c>
      <c r="C22" s="25">
        <v>49967.6662</v>
      </c>
      <c r="D22" s="26"/>
      <c r="E22" s="1">
        <f t="shared" si="0"/>
        <v>6.004826034419395</v>
      </c>
      <c r="F22" s="1">
        <f t="shared" si="1"/>
        <v>6</v>
      </c>
      <c r="G22" s="1">
        <f t="shared" si="2"/>
        <v>0.0007635079964529723</v>
      </c>
      <c r="I22" s="1">
        <f>+G21</f>
        <v>0</v>
      </c>
      <c r="O22" s="1">
        <f t="shared" si="3"/>
        <v>0.002496779942324463</v>
      </c>
      <c r="Q22" s="67">
        <f t="shared" si="4"/>
        <v>34949.1662</v>
      </c>
    </row>
    <row r="23" spans="1:17" ht="12.75">
      <c r="A23" s="1" t="s">
        <v>44</v>
      </c>
      <c r="C23" s="25">
        <v>49971.6202</v>
      </c>
      <c r="D23" s="26"/>
      <c r="E23" s="1">
        <f t="shared" si="0"/>
        <v>30.99754407668723</v>
      </c>
      <c r="F23" s="1">
        <f t="shared" si="1"/>
        <v>31</v>
      </c>
      <c r="G23" s="1">
        <f t="shared" si="2"/>
        <v>-0.0003885420082951896</v>
      </c>
      <c r="I23" s="1">
        <f>+G22</f>
        <v>0.0007635079964529723</v>
      </c>
      <c r="O23" s="1">
        <f t="shared" si="3"/>
        <v>0.002495895779222013</v>
      </c>
      <c r="Q23" s="67">
        <f t="shared" si="4"/>
        <v>34953.1202</v>
      </c>
    </row>
    <row r="24" spans="1:17" ht="12.75">
      <c r="A24" s="27" t="s">
        <v>45</v>
      </c>
      <c r="B24" s="28"/>
      <c r="C24" s="25">
        <v>49972.41289999988</v>
      </c>
      <c r="D24" s="25">
        <v>0.0001</v>
      </c>
      <c r="E24" s="1">
        <f t="shared" si="0"/>
        <v>36.00809733646478</v>
      </c>
      <c r="F24" s="1">
        <f t="shared" si="1"/>
        <v>36</v>
      </c>
      <c r="G24" s="1">
        <f t="shared" si="2"/>
        <v>0.0012810478801839054</v>
      </c>
      <c r="K24" s="1">
        <f>+G24</f>
        <v>0.0012810478801839054</v>
      </c>
      <c r="O24" s="1">
        <f t="shared" si="3"/>
        <v>0.002495718946601523</v>
      </c>
      <c r="Q24" s="67">
        <f t="shared" si="4"/>
        <v>34953.91289999988</v>
      </c>
    </row>
    <row r="25" spans="1:17" ht="12.75">
      <c r="A25" s="1" t="s">
        <v>44</v>
      </c>
      <c r="C25" s="25">
        <v>49975.5764</v>
      </c>
      <c r="D25" s="26"/>
      <c r="E25" s="1">
        <f t="shared" si="0"/>
        <v>56.00416803189355</v>
      </c>
      <c r="F25" s="1">
        <f t="shared" si="1"/>
        <v>56</v>
      </c>
      <c r="G25" s="1">
        <f t="shared" si="2"/>
        <v>0.0006594079968635924</v>
      </c>
      <c r="I25" s="1">
        <f aca="true" t="shared" si="5" ref="I25:I56">+G24</f>
        <v>0.0012810478801839054</v>
      </c>
      <c r="O25" s="1">
        <f t="shared" si="3"/>
        <v>0.002495011616119563</v>
      </c>
      <c r="Q25" s="67">
        <f t="shared" si="4"/>
        <v>34957.0764</v>
      </c>
    </row>
    <row r="26" spans="1:17" ht="12.75">
      <c r="A26" s="1" t="s">
        <v>44</v>
      </c>
      <c r="C26" s="25">
        <v>50003.5796</v>
      </c>
      <c r="D26" s="26"/>
      <c r="E26" s="1">
        <f t="shared" si="0"/>
        <v>233.00874109248673</v>
      </c>
      <c r="F26" s="1">
        <f t="shared" si="1"/>
        <v>233</v>
      </c>
      <c r="G26" s="1">
        <f t="shared" si="2"/>
        <v>0.0013828939918312244</v>
      </c>
      <c r="I26" s="1">
        <f t="shared" si="5"/>
        <v>0.0006594079968635924</v>
      </c>
      <c r="O26" s="1">
        <f t="shared" si="3"/>
        <v>0.0024887517413542184</v>
      </c>
      <c r="Q26" s="67">
        <f t="shared" si="4"/>
        <v>34985.0796</v>
      </c>
    </row>
    <row r="27" spans="1:17" ht="12.75">
      <c r="A27" s="1" t="s">
        <v>44</v>
      </c>
      <c r="C27" s="25">
        <v>50261.7724</v>
      </c>
      <c r="D27" s="26"/>
      <c r="E27" s="1">
        <f t="shared" si="0"/>
        <v>1865.011738297135</v>
      </c>
      <c r="F27" s="1">
        <f t="shared" si="1"/>
        <v>1865</v>
      </c>
      <c r="G27" s="1">
        <f t="shared" si="2"/>
        <v>0.0018570699976407923</v>
      </c>
      <c r="I27" s="1">
        <f t="shared" si="5"/>
        <v>0.0013828939918312244</v>
      </c>
      <c r="O27" s="1">
        <f t="shared" si="3"/>
        <v>0.0024310335740262926</v>
      </c>
      <c r="Q27" s="67">
        <f t="shared" si="4"/>
        <v>35243.2724</v>
      </c>
    </row>
    <row r="28" spans="1:17" ht="12.75">
      <c r="A28" s="1" t="s">
        <v>44</v>
      </c>
      <c r="C28" s="25">
        <v>50292.7818</v>
      </c>
      <c r="D28" s="26"/>
      <c r="E28" s="1">
        <f t="shared" si="0"/>
        <v>2061.018109278469</v>
      </c>
      <c r="F28" s="1">
        <f t="shared" si="1"/>
        <v>2061</v>
      </c>
      <c r="G28" s="1">
        <f t="shared" si="2"/>
        <v>0.0028649979940382764</v>
      </c>
      <c r="I28" s="1">
        <f t="shared" si="5"/>
        <v>0.0018570699976407923</v>
      </c>
      <c r="O28" s="1">
        <f t="shared" si="3"/>
        <v>0.002424101735303086</v>
      </c>
      <c r="Q28" s="67">
        <f t="shared" si="4"/>
        <v>35274.2818</v>
      </c>
    </row>
    <row r="29" spans="1:17" ht="12.75">
      <c r="A29" s="1" t="s">
        <v>44</v>
      </c>
      <c r="C29" s="25">
        <v>50302.7486</v>
      </c>
      <c r="D29" s="26"/>
      <c r="E29" s="1">
        <f t="shared" si="0"/>
        <v>2124.016951510097</v>
      </c>
      <c r="F29" s="1">
        <f t="shared" si="1"/>
        <v>2124</v>
      </c>
      <c r="G29" s="1">
        <f t="shared" si="2"/>
        <v>0.002681831996596884</v>
      </c>
      <c r="I29" s="1">
        <f t="shared" si="5"/>
        <v>0.0028649979940382764</v>
      </c>
      <c r="O29" s="1">
        <f t="shared" si="3"/>
        <v>0.002421873644284912</v>
      </c>
      <c r="Q29" s="67">
        <f t="shared" si="4"/>
        <v>35284.2486</v>
      </c>
    </row>
    <row r="30" spans="1:17" ht="12.75">
      <c r="A30" s="1" t="s">
        <v>44</v>
      </c>
      <c r="C30" s="25">
        <v>50317.6188</v>
      </c>
      <c r="D30" s="26"/>
      <c r="E30" s="1">
        <f t="shared" si="0"/>
        <v>2218.00954529671</v>
      </c>
      <c r="F30" s="1">
        <f t="shared" si="1"/>
        <v>2218</v>
      </c>
      <c r="G30" s="1">
        <f t="shared" si="2"/>
        <v>0.0015101239914656617</v>
      </c>
      <c r="I30" s="1">
        <f t="shared" si="5"/>
        <v>0.002681831996596884</v>
      </c>
      <c r="O30" s="1">
        <f t="shared" si="3"/>
        <v>0.002418549191019701</v>
      </c>
      <c r="Q30" s="67">
        <f t="shared" si="4"/>
        <v>35299.1188</v>
      </c>
    </row>
    <row r="31" spans="1:17" ht="12.75">
      <c r="A31" s="1" t="s">
        <v>44</v>
      </c>
      <c r="C31" s="25">
        <v>50330.7487</v>
      </c>
      <c r="D31" s="26"/>
      <c r="E31" s="1">
        <f t="shared" si="0"/>
        <v>2301.0019298751986</v>
      </c>
      <c r="F31" s="1">
        <f t="shared" si="1"/>
        <v>2301</v>
      </c>
      <c r="G31" s="1">
        <f t="shared" si="2"/>
        <v>0.00030531799711752683</v>
      </c>
      <c r="I31" s="1">
        <f t="shared" si="5"/>
        <v>0.0015101239914656617</v>
      </c>
      <c r="O31" s="1">
        <f t="shared" si="3"/>
        <v>0.0024156137695195675</v>
      </c>
      <c r="Q31" s="67">
        <f t="shared" si="4"/>
        <v>35312.2487</v>
      </c>
    </row>
    <row r="32" spans="1:17" ht="12.75">
      <c r="A32" s="1" t="s">
        <v>44</v>
      </c>
      <c r="C32" s="25">
        <v>50345.7795</v>
      </c>
      <c r="D32" s="26"/>
      <c r="E32" s="1">
        <f t="shared" si="0"/>
        <v>2396.009655305125</v>
      </c>
      <c r="F32" s="1">
        <f t="shared" si="1"/>
        <v>2396</v>
      </c>
      <c r="G32" s="1">
        <f t="shared" si="2"/>
        <v>0.001527527994767297</v>
      </c>
      <c r="I32" s="1">
        <f t="shared" si="5"/>
        <v>0.00030531799711752683</v>
      </c>
      <c r="O32" s="1">
        <f t="shared" si="3"/>
        <v>0.002412253949730258</v>
      </c>
      <c r="Q32" s="67">
        <f t="shared" si="4"/>
        <v>35327.2795</v>
      </c>
    </row>
    <row r="33" spans="1:17" ht="12.75">
      <c r="A33" s="1" t="s">
        <v>44</v>
      </c>
      <c r="C33" s="25">
        <v>50346.7289</v>
      </c>
      <c r="D33" s="26"/>
      <c r="E33" s="1">
        <f t="shared" si="0"/>
        <v>2402.0106888178884</v>
      </c>
      <c r="F33" s="1">
        <f t="shared" si="1"/>
        <v>2402</v>
      </c>
      <c r="G33" s="1">
        <f t="shared" si="2"/>
        <v>0.0016910359991015866</v>
      </c>
      <c r="I33" s="1">
        <f t="shared" si="5"/>
        <v>0.001527527994767297</v>
      </c>
      <c r="O33" s="1">
        <f t="shared" si="3"/>
        <v>0.0024120417505856698</v>
      </c>
      <c r="Q33" s="67">
        <f t="shared" si="4"/>
        <v>35328.2289</v>
      </c>
    </row>
    <row r="34" spans="1:17" ht="12.75">
      <c r="A34" s="1" t="s">
        <v>44</v>
      </c>
      <c r="C34" s="25">
        <v>50347.6771</v>
      </c>
      <c r="D34" s="26"/>
      <c r="E34" s="1">
        <f t="shared" si="0"/>
        <v>2408.0041372872015</v>
      </c>
      <c r="F34" s="1">
        <f t="shared" si="1"/>
        <v>2408</v>
      </c>
      <c r="G34" s="1">
        <f t="shared" si="2"/>
        <v>0.000654543997370638</v>
      </c>
      <c r="I34" s="1">
        <f t="shared" si="5"/>
        <v>0.0016910359991015866</v>
      </c>
      <c r="O34" s="1">
        <f t="shared" si="3"/>
        <v>0.002411829551441082</v>
      </c>
      <c r="Q34" s="67">
        <f t="shared" si="4"/>
        <v>35329.1771</v>
      </c>
    </row>
    <row r="35" spans="1:17" ht="12.75">
      <c r="A35" s="1" t="s">
        <v>44</v>
      </c>
      <c r="C35" s="25">
        <v>50348.6254</v>
      </c>
      <c r="D35" s="26"/>
      <c r="E35" s="1">
        <f t="shared" si="0"/>
        <v>2413.9982178434493</v>
      </c>
      <c r="F35" s="1">
        <f t="shared" si="1"/>
        <v>2414</v>
      </c>
      <c r="G35" s="1">
        <f t="shared" si="2"/>
        <v>-0.0002819480068865232</v>
      </c>
      <c r="I35" s="1">
        <f t="shared" si="5"/>
        <v>0.000654543997370638</v>
      </c>
      <c r="O35" s="1">
        <f t="shared" si="3"/>
        <v>0.002411617352296494</v>
      </c>
      <c r="Q35" s="67">
        <f t="shared" si="4"/>
        <v>35330.1254</v>
      </c>
    </row>
    <row r="36" spans="1:17" ht="12.75">
      <c r="A36" s="1" t="s">
        <v>44</v>
      </c>
      <c r="C36" s="25">
        <v>50350.6855</v>
      </c>
      <c r="D36" s="26"/>
      <c r="E36" s="1">
        <f t="shared" si="0"/>
        <v>2427.0198411208808</v>
      </c>
      <c r="F36" s="1">
        <f t="shared" si="1"/>
        <v>2427</v>
      </c>
      <c r="G36" s="1">
        <f t="shared" si="2"/>
        <v>0.0031389859941555187</v>
      </c>
      <c r="I36" s="1">
        <f t="shared" si="5"/>
        <v>-0.0002819480068865232</v>
      </c>
      <c r="O36" s="1">
        <f t="shared" si="3"/>
        <v>0.00241115758748322</v>
      </c>
      <c r="Q36" s="67">
        <f t="shared" si="4"/>
        <v>35332.1855</v>
      </c>
    </row>
    <row r="37" spans="1:17" ht="12.75">
      <c r="A37" s="1" t="s">
        <v>44</v>
      </c>
      <c r="C37" s="25">
        <v>50371.5674</v>
      </c>
      <c r="D37" s="26"/>
      <c r="E37" s="1">
        <f t="shared" si="0"/>
        <v>2559.011606140384</v>
      </c>
      <c r="F37" s="1">
        <f t="shared" si="1"/>
        <v>2559</v>
      </c>
      <c r="G37" s="1">
        <f t="shared" si="2"/>
        <v>0.0018361619950155728</v>
      </c>
      <c r="I37" s="1">
        <f t="shared" si="5"/>
        <v>0.0031389859941555187</v>
      </c>
      <c r="O37" s="1">
        <f t="shared" si="3"/>
        <v>0.002406489206302285</v>
      </c>
      <c r="Q37" s="67">
        <f t="shared" si="4"/>
        <v>35353.0674</v>
      </c>
    </row>
    <row r="38" spans="1:17" ht="12.75">
      <c r="A38" s="1" t="s">
        <v>44</v>
      </c>
      <c r="C38" s="25">
        <v>50382.6419</v>
      </c>
      <c r="D38" s="26"/>
      <c r="E38" s="1">
        <f t="shared" si="0"/>
        <v>2629.0120755281696</v>
      </c>
      <c r="F38" s="1">
        <f t="shared" si="1"/>
        <v>2629</v>
      </c>
      <c r="G38" s="1">
        <f t="shared" si="2"/>
        <v>0.001910421997308731</v>
      </c>
      <c r="I38" s="1">
        <f t="shared" si="5"/>
        <v>0.0018361619950155728</v>
      </c>
      <c r="O38" s="1">
        <f t="shared" si="3"/>
        <v>0.002404013549615425</v>
      </c>
      <c r="Q38" s="67">
        <f t="shared" si="4"/>
        <v>35364.1419</v>
      </c>
    </row>
    <row r="39" spans="1:17" ht="12.75">
      <c r="A39" s="1" t="s">
        <v>44</v>
      </c>
      <c r="C39" s="25">
        <v>50404.6322</v>
      </c>
      <c r="D39" s="26"/>
      <c r="E39" s="1">
        <f t="shared" si="0"/>
        <v>2768.009892312468</v>
      </c>
      <c r="F39" s="1">
        <f t="shared" si="1"/>
        <v>2768</v>
      </c>
      <c r="G39" s="1">
        <f t="shared" si="2"/>
        <v>0.0015650239947717637</v>
      </c>
      <c r="I39" s="1">
        <f t="shared" si="5"/>
        <v>0.001910421997308731</v>
      </c>
      <c r="O39" s="1">
        <f t="shared" si="3"/>
        <v>0.002399097602765804</v>
      </c>
      <c r="Q39" s="67">
        <f t="shared" si="4"/>
        <v>35386.1322</v>
      </c>
    </row>
    <row r="40" spans="1:17" ht="12.75">
      <c r="A40" s="1" t="s">
        <v>44</v>
      </c>
      <c r="C40" s="25">
        <v>50415.5463</v>
      </c>
      <c r="D40" s="26"/>
      <c r="E40" s="1">
        <f t="shared" si="0"/>
        <v>2836.996494230855</v>
      </c>
      <c r="F40" s="1">
        <f t="shared" si="1"/>
        <v>2837</v>
      </c>
      <c r="G40" s="1">
        <f t="shared" si="2"/>
        <v>-0.0005546340034925379</v>
      </c>
      <c r="I40" s="1">
        <f t="shared" si="5"/>
        <v>0.0015650239947717637</v>
      </c>
      <c r="O40" s="1">
        <f t="shared" si="3"/>
        <v>0.002396657312603043</v>
      </c>
      <c r="Q40" s="67">
        <f t="shared" si="4"/>
        <v>35397.0463</v>
      </c>
    </row>
    <row r="41" spans="1:17" ht="12.75">
      <c r="A41" s="1" t="s">
        <v>44</v>
      </c>
      <c r="C41" s="25">
        <v>50417.6039</v>
      </c>
      <c r="D41" s="26"/>
      <c r="E41" s="1">
        <f t="shared" si="0"/>
        <v>2850.0023153344973</v>
      </c>
      <c r="F41" s="1">
        <f t="shared" si="1"/>
        <v>2850</v>
      </c>
      <c r="G41" s="1">
        <f t="shared" si="2"/>
        <v>0.0003663000024971552</v>
      </c>
      <c r="I41" s="1">
        <f t="shared" si="5"/>
        <v>-0.0005546340034925379</v>
      </c>
      <c r="O41" s="1">
        <f t="shared" si="3"/>
        <v>0.002396197547789769</v>
      </c>
      <c r="Q41" s="67">
        <f t="shared" si="4"/>
        <v>35399.1039</v>
      </c>
    </row>
    <row r="42" spans="1:17" ht="12.75">
      <c r="A42" s="1" t="s">
        <v>44</v>
      </c>
      <c r="C42" s="25">
        <v>50420.6093</v>
      </c>
      <c r="D42" s="26"/>
      <c r="E42" s="1">
        <f t="shared" si="0"/>
        <v>2868.99905655962</v>
      </c>
      <c r="F42" s="1">
        <f t="shared" si="1"/>
        <v>2869</v>
      </c>
      <c r="G42" s="1">
        <f t="shared" si="2"/>
        <v>-0.00014925800496712327</v>
      </c>
      <c r="I42" s="1">
        <f t="shared" si="5"/>
        <v>0.0003663000024971552</v>
      </c>
      <c r="O42" s="1">
        <f t="shared" si="3"/>
        <v>0.0023955255838319068</v>
      </c>
      <c r="Q42" s="67">
        <f t="shared" si="4"/>
        <v>35402.1093</v>
      </c>
    </row>
    <row r="43" spans="1:17" ht="12.75">
      <c r="A43" s="1" t="s">
        <v>44</v>
      </c>
      <c r="C43" s="25">
        <v>50421.5585</v>
      </c>
      <c r="D43" s="26"/>
      <c r="E43" s="1">
        <f t="shared" si="0"/>
        <v>2874.998825898467</v>
      </c>
      <c r="F43" s="1">
        <f t="shared" si="1"/>
        <v>2875</v>
      </c>
      <c r="G43" s="1">
        <f t="shared" si="2"/>
        <v>-0.00018575000285636634</v>
      </c>
      <c r="I43" s="1">
        <f t="shared" si="5"/>
        <v>-0.00014925800496712327</v>
      </c>
      <c r="O43" s="1">
        <f t="shared" si="3"/>
        <v>0.002395313384687319</v>
      </c>
      <c r="Q43" s="67">
        <f t="shared" si="4"/>
        <v>35403.0585</v>
      </c>
    </row>
    <row r="44" spans="1:17" ht="12.75">
      <c r="A44" s="1" t="s">
        <v>44</v>
      </c>
      <c r="C44" s="25">
        <v>50426.622</v>
      </c>
      <c r="D44" s="26"/>
      <c r="E44" s="1">
        <f t="shared" si="0"/>
        <v>2907.0045486620447</v>
      </c>
      <c r="F44" s="1">
        <f t="shared" si="1"/>
        <v>2907</v>
      </c>
      <c r="G44" s="1">
        <f t="shared" si="2"/>
        <v>0.0007196259975899011</v>
      </c>
      <c r="I44" s="1">
        <f t="shared" si="5"/>
        <v>-0.00018575000285636634</v>
      </c>
      <c r="O44" s="1">
        <f t="shared" si="3"/>
        <v>0.002394181655916183</v>
      </c>
      <c r="Q44" s="67">
        <f t="shared" si="4"/>
        <v>35408.122</v>
      </c>
    </row>
    <row r="45" spans="1:17" ht="12.75">
      <c r="A45" s="1" t="s">
        <v>44</v>
      </c>
      <c r="C45" s="25">
        <v>50427.5711</v>
      </c>
      <c r="D45" s="26"/>
      <c r="E45" s="1">
        <f t="shared" si="0"/>
        <v>2913.003685913911</v>
      </c>
      <c r="F45" s="1">
        <f t="shared" si="1"/>
        <v>2913</v>
      </c>
      <c r="G45" s="1">
        <f t="shared" si="2"/>
        <v>0.0005831339949509129</v>
      </c>
      <c r="I45" s="1">
        <f t="shared" si="5"/>
        <v>0.0007196259975899011</v>
      </c>
      <c r="O45" s="1">
        <f t="shared" si="3"/>
        <v>0.002393969456771595</v>
      </c>
      <c r="Q45" s="67">
        <f t="shared" si="4"/>
        <v>35409.0711</v>
      </c>
    </row>
    <row r="46" spans="1:17" ht="12.75">
      <c r="A46" s="1" t="s">
        <v>44</v>
      </c>
      <c r="C46" s="25">
        <v>50449.562</v>
      </c>
      <c r="D46" s="26"/>
      <c r="E46" s="1">
        <f t="shared" si="0"/>
        <v>3052.005295219911</v>
      </c>
      <c r="F46" s="1">
        <f t="shared" si="1"/>
        <v>3052</v>
      </c>
      <c r="G46" s="1">
        <f t="shared" si="2"/>
        <v>0.0008377359990845434</v>
      </c>
      <c r="I46" s="1">
        <f t="shared" si="5"/>
        <v>0.0005831339949509129</v>
      </c>
      <c r="O46" s="1">
        <f t="shared" si="3"/>
        <v>0.002389053509921974</v>
      </c>
      <c r="Q46" s="67">
        <f t="shared" si="4"/>
        <v>35431.062</v>
      </c>
    </row>
    <row r="47" spans="1:17" ht="12.75">
      <c r="A47" s="1" t="s">
        <v>44</v>
      </c>
      <c r="C47" s="25">
        <v>50457.4712</v>
      </c>
      <c r="D47" s="26"/>
      <c r="E47" s="1">
        <f t="shared" si="0"/>
        <v>3101.9983163478973</v>
      </c>
      <c r="F47" s="1">
        <f t="shared" si="1"/>
        <v>3102</v>
      </c>
      <c r="G47" s="1">
        <f t="shared" si="2"/>
        <v>-0.00026636400434654206</v>
      </c>
      <c r="I47" s="1">
        <f t="shared" si="5"/>
        <v>0.0008377359990845434</v>
      </c>
      <c r="O47" s="1">
        <f t="shared" si="3"/>
        <v>0.0023872851837170744</v>
      </c>
      <c r="Q47" s="67">
        <f t="shared" si="4"/>
        <v>35438.9712</v>
      </c>
    </row>
    <row r="48" spans="1:17" ht="12.75">
      <c r="A48" s="1" t="s">
        <v>44</v>
      </c>
      <c r="C48" s="25">
        <v>50609.8307</v>
      </c>
      <c r="D48" s="26"/>
      <c r="E48" s="1">
        <f t="shared" si="0"/>
        <v>4065.042834446757</v>
      </c>
      <c r="F48" s="1">
        <f t="shared" si="1"/>
        <v>4065</v>
      </c>
      <c r="G48" s="1">
        <f t="shared" si="2"/>
        <v>0.00677666999399662</v>
      </c>
      <c r="I48" s="1">
        <f t="shared" si="5"/>
        <v>-0.00026636400434654206</v>
      </c>
      <c r="O48" s="1">
        <f t="shared" si="3"/>
        <v>0.0023532272210107065</v>
      </c>
      <c r="Q48" s="67">
        <f t="shared" si="4"/>
        <v>35591.3307</v>
      </c>
    </row>
    <row r="49" spans="1:17" ht="12.75">
      <c r="A49" s="1" t="s">
        <v>44</v>
      </c>
      <c r="C49" s="25">
        <v>50626.7576</v>
      </c>
      <c r="D49" s="26"/>
      <c r="E49" s="1">
        <f t="shared" si="0"/>
        <v>4172.035560554458</v>
      </c>
      <c r="F49" s="1">
        <f t="shared" si="1"/>
        <v>4172</v>
      </c>
      <c r="G49" s="1">
        <f t="shared" si="2"/>
        <v>0.0056258959957631305</v>
      </c>
      <c r="I49" s="1">
        <f t="shared" si="5"/>
        <v>0.00677666999399662</v>
      </c>
      <c r="O49" s="1">
        <f t="shared" si="3"/>
        <v>0.002349443002932221</v>
      </c>
      <c r="Q49" s="67">
        <f t="shared" si="4"/>
        <v>35608.2576</v>
      </c>
    </row>
    <row r="50" spans="1:17" ht="12.75">
      <c r="A50" s="1" t="s">
        <v>44</v>
      </c>
      <c r="C50" s="25">
        <v>50655.7069</v>
      </c>
      <c r="D50" s="26"/>
      <c r="E50" s="1">
        <f t="shared" si="0"/>
        <v>4355.020308258408</v>
      </c>
      <c r="F50" s="1">
        <f t="shared" si="1"/>
        <v>4355</v>
      </c>
      <c r="G50" s="1">
        <f t="shared" si="2"/>
        <v>0.0032128899983945303</v>
      </c>
      <c r="I50" s="1">
        <f t="shared" si="5"/>
        <v>0.0056258959957631305</v>
      </c>
      <c r="O50" s="1">
        <f t="shared" si="3"/>
        <v>0.002342970929022288</v>
      </c>
      <c r="Q50" s="67">
        <f t="shared" si="4"/>
        <v>35637.2069</v>
      </c>
    </row>
    <row r="51" spans="1:17" ht="12.75">
      <c r="A51" s="1" t="s">
        <v>44</v>
      </c>
      <c r="C51" s="25">
        <v>50670.7364</v>
      </c>
      <c r="D51" s="26"/>
      <c r="E51" s="1">
        <f t="shared" si="0"/>
        <v>4450.019816557994</v>
      </c>
      <c r="F51" s="1">
        <f t="shared" si="1"/>
        <v>4450</v>
      </c>
      <c r="G51" s="1">
        <f t="shared" si="2"/>
        <v>0.0031350999997812323</v>
      </c>
      <c r="I51" s="1">
        <f t="shared" si="5"/>
        <v>0.0032128899983945303</v>
      </c>
      <c r="O51" s="1">
        <f t="shared" si="3"/>
        <v>0.0023396111092329787</v>
      </c>
      <c r="Q51" s="67">
        <f t="shared" si="4"/>
        <v>35652.2364</v>
      </c>
    </row>
    <row r="52" spans="1:17" ht="12.75">
      <c r="A52" s="1" t="s">
        <v>44</v>
      </c>
      <c r="C52" s="25">
        <v>50679.7543</v>
      </c>
      <c r="D52" s="26"/>
      <c r="E52" s="1">
        <f t="shared" si="0"/>
        <v>4507.020785711627</v>
      </c>
      <c r="F52" s="1">
        <f t="shared" si="1"/>
        <v>4507</v>
      </c>
      <c r="G52" s="1">
        <f t="shared" si="2"/>
        <v>0.003288425999926403</v>
      </c>
      <c r="I52" s="1">
        <f t="shared" si="5"/>
        <v>0.0031350999997812323</v>
      </c>
      <c r="O52" s="1">
        <f t="shared" si="3"/>
        <v>0.002337595217359393</v>
      </c>
      <c r="Q52" s="67">
        <f t="shared" si="4"/>
        <v>35661.2543</v>
      </c>
    </row>
    <row r="53" spans="1:17" ht="12.75">
      <c r="A53" s="1" t="s">
        <v>44</v>
      </c>
      <c r="C53" s="25">
        <v>50715.6639</v>
      </c>
      <c r="D53" s="26"/>
      <c r="E53" s="1">
        <f aca="true" t="shared" si="6" ref="E53:E84">+(C53-C$7)/C$8</f>
        <v>4734.000681465564</v>
      </c>
      <c r="F53" s="1">
        <f aca="true" t="shared" si="7" ref="F53:F84">ROUND(2*E53,0)/2</f>
        <v>4734</v>
      </c>
      <c r="G53" s="1">
        <f aca="true" t="shared" si="8" ref="G53:G84">+C53-(C$7+F53*C$8)</f>
        <v>0.00010781199671328068</v>
      </c>
      <c r="I53" s="1">
        <f t="shared" si="5"/>
        <v>0.003288425999926403</v>
      </c>
      <c r="O53" s="1">
        <f aca="true" t="shared" si="9" ref="O53:O84">+C$11+C$12*$F53</f>
        <v>0.0023295670163891486</v>
      </c>
      <c r="Q53" s="67">
        <f aca="true" t="shared" si="10" ref="Q53:Q84">+C53-15018.5</f>
        <v>35697.1639</v>
      </c>
    </row>
    <row r="54" spans="1:17" ht="12.75">
      <c r="A54" s="1" t="s">
        <v>44</v>
      </c>
      <c r="C54" s="25">
        <v>50828.47</v>
      </c>
      <c r="D54" s="26"/>
      <c r="E54" s="1">
        <f t="shared" si="6"/>
        <v>5447.033319490199</v>
      </c>
      <c r="F54" s="1">
        <f t="shared" si="7"/>
        <v>5447</v>
      </c>
      <c r="G54" s="1">
        <f t="shared" si="8"/>
        <v>0.005271345995424781</v>
      </c>
      <c r="I54" s="1">
        <f t="shared" si="5"/>
        <v>0.00010781199671328068</v>
      </c>
      <c r="O54" s="1">
        <f t="shared" si="9"/>
        <v>0.002304350684707279</v>
      </c>
      <c r="Q54" s="67">
        <f t="shared" si="10"/>
        <v>35809.97</v>
      </c>
    </row>
    <row r="55" spans="1:17" ht="12.75">
      <c r="A55" s="1" t="s">
        <v>44</v>
      </c>
      <c r="C55" s="25">
        <v>50846.5013</v>
      </c>
      <c r="D55" s="26"/>
      <c r="E55" s="1">
        <f t="shared" si="6"/>
        <v>5561.006813884696</v>
      </c>
      <c r="F55" s="1">
        <f t="shared" si="7"/>
        <v>5561</v>
      </c>
      <c r="G55" s="1">
        <f t="shared" si="8"/>
        <v>0.0010779980002553202</v>
      </c>
      <c r="I55" s="1">
        <f t="shared" si="5"/>
        <v>0.005271345995424781</v>
      </c>
      <c r="O55" s="1">
        <f t="shared" si="9"/>
        <v>0.0023003189009601077</v>
      </c>
      <c r="Q55" s="67">
        <f t="shared" si="10"/>
        <v>35828.0013</v>
      </c>
    </row>
    <row r="56" spans="1:17" ht="12.75">
      <c r="A56" s="1" t="s">
        <v>44</v>
      </c>
      <c r="C56" s="25">
        <v>51122.7278</v>
      </c>
      <c r="D56" s="26"/>
      <c r="E56" s="1">
        <f t="shared" si="6"/>
        <v>7306.998475570605</v>
      </c>
      <c r="F56" s="1">
        <f t="shared" si="7"/>
        <v>7307</v>
      </c>
      <c r="G56" s="1">
        <f t="shared" si="8"/>
        <v>-0.000241173998801969</v>
      </c>
      <c r="I56" s="1">
        <f t="shared" si="5"/>
        <v>0.0010779980002553202</v>
      </c>
      <c r="O56" s="1">
        <f t="shared" si="9"/>
        <v>0.0022385689498850107</v>
      </c>
      <c r="Q56" s="67">
        <f t="shared" si="10"/>
        <v>36104.2278</v>
      </c>
    </row>
    <row r="57" spans="1:17" ht="12.75">
      <c r="A57" s="29" t="s">
        <v>46</v>
      </c>
      <c r="B57" s="30" t="s">
        <v>47</v>
      </c>
      <c r="C57" s="31">
        <v>51467.302</v>
      </c>
      <c r="D57" s="25"/>
      <c r="E57" s="1">
        <f t="shared" si="6"/>
        <v>9485.0070302607</v>
      </c>
      <c r="F57" s="1">
        <f t="shared" si="7"/>
        <v>9485</v>
      </c>
      <c r="G57" s="1">
        <f t="shared" si="8"/>
        <v>0.0011122299983981065</v>
      </c>
      <c r="I57" s="1">
        <f>+G56</f>
        <v>-0.000241173998801969</v>
      </c>
      <c r="O57" s="1">
        <f t="shared" si="9"/>
        <v>0.0021615406603995805</v>
      </c>
      <c r="Q57" s="67">
        <f t="shared" si="10"/>
        <v>36448.802</v>
      </c>
    </row>
    <row r="58" spans="1:17" ht="12.75">
      <c r="A58" s="1" t="s">
        <v>44</v>
      </c>
      <c r="C58" s="25">
        <v>51467.6174</v>
      </c>
      <c r="D58" s="26"/>
      <c r="E58" s="1">
        <f t="shared" si="6"/>
        <v>9487.00063250413</v>
      </c>
      <c r="F58" s="1">
        <f t="shared" si="7"/>
        <v>9487</v>
      </c>
      <c r="G58" s="1">
        <f t="shared" si="8"/>
        <v>0.00010006599768530577</v>
      </c>
      <c r="I58" s="1">
        <f aca="true" t="shared" si="11" ref="I58:I66">+G57</f>
        <v>0.0011122299983981065</v>
      </c>
      <c r="O58" s="1">
        <f t="shared" si="9"/>
        <v>0.0021614699273513845</v>
      </c>
      <c r="Q58" s="67">
        <f t="shared" si="10"/>
        <v>36449.1174</v>
      </c>
    </row>
    <row r="59" spans="1:17" ht="12.75">
      <c r="A59" s="1" t="s">
        <v>44</v>
      </c>
      <c r="C59" s="25">
        <v>51473.629</v>
      </c>
      <c r="D59" s="25">
        <v>0.0009</v>
      </c>
      <c r="E59" s="1">
        <f t="shared" si="6"/>
        <v>9524.999171650039</v>
      </c>
      <c r="F59" s="1">
        <f t="shared" si="7"/>
        <v>9525</v>
      </c>
      <c r="G59" s="1">
        <f t="shared" si="8"/>
        <v>-0.000131050001073163</v>
      </c>
      <c r="I59" s="1">
        <f t="shared" si="11"/>
        <v>0.00010006599768530577</v>
      </c>
      <c r="O59" s="1">
        <f t="shared" si="9"/>
        <v>0.0021601259994356607</v>
      </c>
      <c r="Q59" s="67">
        <f t="shared" si="10"/>
        <v>36455.129</v>
      </c>
    </row>
    <row r="60" spans="1:17" ht="12.75">
      <c r="A60" s="1" t="s">
        <v>44</v>
      </c>
      <c r="C60" s="25">
        <v>51473.7868</v>
      </c>
      <c r="D60" s="25">
        <v>0.0015</v>
      </c>
      <c r="E60" s="1">
        <f t="shared" si="6"/>
        <v>9525.996604858712</v>
      </c>
      <c r="F60" s="1">
        <f t="shared" si="7"/>
        <v>9526</v>
      </c>
      <c r="G60" s="1">
        <f t="shared" si="8"/>
        <v>-0.0005371320003177971</v>
      </c>
      <c r="I60" s="1">
        <f t="shared" si="11"/>
        <v>-0.000131050001073163</v>
      </c>
      <c r="O60" s="1">
        <f t="shared" si="9"/>
        <v>0.0021600906329115625</v>
      </c>
      <c r="Q60" s="67">
        <f t="shared" si="10"/>
        <v>36455.2868</v>
      </c>
    </row>
    <row r="61" spans="1:17" ht="12.75">
      <c r="A61" s="1" t="s">
        <v>44</v>
      </c>
      <c r="C61" s="25">
        <v>51475.6872</v>
      </c>
      <c r="D61" s="25">
        <v>0.0006</v>
      </c>
      <c r="E61" s="1">
        <f t="shared" si="6"/>
        <v>9538.008785275384</v>
      </c>
      <c r="F61" s="1">
        <f t="shared" si="7"/>
        <v>9538</v>
      </c>
      <c r="G61" s="1">
        <f t="shared" si="8"/>
        <v>0.0013898839970352128</v>
      </c>
      <c r="I61" s="1">
        <f t="shared" si="11"/>
        <v>-0.0005371320003177971</v>
      </c>
      <c r="O61" s="1">
        <f t="shared" si="9"/>
        <v>0.002159666234622387</v>
      </c>
      <c r="Q61" s="67">
        <f t="shared" si="10"/>
        <v>36457.1872</v>
      </c>
    </row>
    <row r="62" spans="1:17" ht="12.75">
      <c r="A62" s="1" t="s">
        <v>44</v>
      </c>
      <c r="C62" s="25">
        <v>51475.8456</v>
      </c>
      <c r="D62" s="25">
        <v>0.0008</v>
      </c>
      <c r="E62" s="1">
        <f t="shared" si="6"/>
        <v>9539.01001100576</v>
      </c>
      <c r="F62" s="1">
        <f t="shared" si="7"/>
        <v>9539</v>
      </c>
      <c r="G62" s="1">
        <f t="shared" si="8"/>
        <v>0.001583801997185219</v>
      </c>
      <c r="I62" s="1">
        <f t="shared" si="11"/>
        <v>0.0013898839970352128</v>
      </c>
      <c r="O62" s="1">
        <f t="shared" si="9"/>
        <v>0.0021596308680982886</v>
      </c>
      <c r="Q62" s="67">
        <f t="shared" si="10"/>
        <v>36457.3456</v>
      </c>
    </row>
    <row r="63" spans="1:17" ht="12.75">
      <c r="A63" s="1" t="s">
        <v>44</v>
      </c>
      <c r="C63" s="25">
        <v>51482.6483</v>
      </c>
      <c r="D63" s="25">
        <v>0.0016</v>
      </c>
      <c r="E63" s="1">
        <f t="shared" si="6"/>
        <v>9582.008990020991</v>
      </c>
      <c r="F63" s="1">
        <f t="shared" si="7"/>
        <v>9582</v>
      </c>
      <c r="G63" s="1">
        <f t="shared" si="8"/>
        <v>0.0014222760000848211</v>
      </c>
      <c r="I63" s="1">
        <f t="shared" si="11"/>
        <v>0.001583801997185219</v>
      </c>
      <c r="O63" s="1">
        <f t="shared" si="9"/>
        <v>0.002158110107562075</v>
      </c>
      <c r="Q63" s="67">
        <f t="shared" si="10"/>
        <v>36464.1483</v>
      </c>
    </row>
    <row r="64" spans="1:17" ht="12.75">
      <c r="A64" s="1" t="s">
        <v>44</v>
      </c>
      <c r="C64" s="25">
        <v>51482.8067</v>
      </c>
      <c r="D64" s="25">
        <v>0.0016</v>
      </c>
      <c r="E64" s="1">
        <f t="shared" si="6"/>
        <v>9583.010215751367</v>
      </c>
      <c r="F64" s="1">
        <f t="shared" si="7"/>
        <v>9583</v>
      </c>
      <c r="G64" s="1">
        <f t="shared" si="8"/>
        <v>0.0016161940002348274</v>
      </c>
      <c r="I64" s="1">
        <f t="shared" si="11"/>
        <v>0.0014222760000848211</v>
      </c>
      <c r="O64" s="1">
        <f t="shared" si="9"/>
        <v>0.002158074741037977</v>
      </c>
      <c r="Q64" s="67">
        <f t="shared" si="10"/>
        <v>36464.3067</v>
      </c>
    </row>
    <row r="65" spans="1:17" ht="12.75">
      <c r="A65" s="1" t="s">
        <v>44</v>
      </c>
      <c r="C65" s="25">
        <v>51508.595</v>
      </c>
      <c r="D65" s="26"/>
      <c r="E65" s="1">
        <f t="shared" si="6"/>
        <v>9746.014694934413</v>
      </c>
      <c r="F65" s="1">
        <f t="shared" si="7"/>
        <v>9746</v>
      </c>
      <c r="G65" s="1">
        <f t="shared" si="8"/>
        <v>0.0023248279976542108</v>
      </c>
      <c r="I65" s="1">
        <f t="shared" si="11"/>
        <v>0.0016161940002348274</v>
      </c>
      <c r="O65" s="1">
        <f t="shared" si="9"/>
        <v>0.002152309997610004</v>
      </c>
      <c r="Q65" s="67">
        <f t="shared" si="10"/>
        <v>36490.095</v>
      </c>
    </row>
    <row r="66" spans="1:17" ht="12.75">
      <c r="A66" s="32" t="s">
        <v>44</v>
      </c>
      <c r="B66" s="32"/>
      <c r="C66" s="33">
        <v>51508.754</v>
      </c>
      <c r="D66" s="34"/>
      <c r="E66" s="1">
        <f t="shared" si="6"/>
        <v>9747.01971318649</v>
      </c>
      <c r="F66" s="1">
        <f t="shared" si="7"/>
        <v>9747</v>
      </c>
      <c r="G66" s="1">
        <f t="shared" si="8"/>
        <v>0.0031187459971988574</v>
      </c>
      <c r="I66" s="1">
        <f t="shared" si="11"/>
        <v>0.0023248279976542108</v>
      </c>
      <c r="O66" s="1">
        <f t="shared" si="9"/>
        <v>0.002152274631085906</v>
      </c>
      <c r="Q66" s="67">
        <f t="shared" si="10"/>
        <v>36490.254</v>
      </c>
    </row>
    <row r="67" spans="1:17" ht="12.75">
      <c r="A67" s="35" t="s">
        <v>48</v>
      </c>
      <c r="B67" s="36"/>
      <c r="C67" s="33">
        <v>53283.3498</v>
      </c>
      <c r="D67" s="33">
        <v>0.0001</v>
      </c>
      <c r="E67" s="1">
        <f t="shared" si="6"/>
        <v>20964.00819786436</v>
      </c>
      <c r="F67" s="1">
        <f t="shared" si="7"/>
        <v>20964</v>
      </c>
      <c r="G67" s="1">
        <f t="shared" si="8"/>
        <v>0.0012969520030310377</v>
      </c>
      <c r="J67" s="1">
        <f>+G67</f>
        <v>0.0012969520030310377</v>
      </c>
      <c r="O67" s="1">
        <f t="shared" si="9"/>
        <v>0.0017555683302787105</v>
      </c>
      <c r="Q67" s="67">
        <f t="shared" si="10"/>
        <v>38264.8498</v>
      </c>
    </row>
    <row r="68" spans="1:17" ht="12.75">
      <c r="A68" s="35" t="s">
        <v>48</v>
      </c>
      <c r="B68" s="36"/>
      <c r="C68" s="33">
        <v>53283.5078</v>
      </c>
      <c r="D68" s="33">
        <v>0.0001</v>
      </c>
      <c r="E68" s="1">
        <f t="shared" si="6"/>
        <v>20965.0068952469</v>
      </c>
      <c r="F68" s="1">
        <f t="shared" si="7"/>
        <v>20965</v>
      </c>
      <c r="G68" s="1">
        <f t="shared" si="8"/>
        <v>0.0010908699987339787</v>
      </c>
      <c r="J68" s="1">
        <f>+G68</f>
        <v>0.0010908699987339787</v>
      </c>
      <c r="O68" s="1">
        <f t="shared" si="9"/>
        <v>0.0017555329637546128</v>
      </c>
      <c r="Q68" s="67">
        <f t="shared" si="10"/>
        <v>38265.0078</v>
      </c>
    </row>
    <row r="69" spans="1:17" ht="12.75">
      <c r="A69" s="35" t="s">
        <v>48</v>
      </c>
      <c r="B69" s="36"/>
      <c r="C69" s="33">
        <v>53284.2987</v>
      </c>
      <c r="D69" s="33">
        <v>0.0002</v>
      </c>
      <c r="E69" s="1">
        <f t="shared" si="6"/>
        <v>20970.00607094231</v>
      </c>
      <c r="F69" s="1">
        <f t="shared" si="7"/>
        <v>20970</v>
      </c>
      <c r="G69" s="1">
        <f t="shared" si="8"/>
        <v>0.0009604599981685169</v>
      </c>
      <c r="J69" s="1">
        <f>+G69</f>
        <v>0.0009604599981685169</v>
      </c>
      <c r="O69" s="1">
        <f t="shared" si="9"/>
        <v>0.0017553561311341227</v>
      </c>
      <c r="Q69" s="67">
        <f t="shared" si="10"/>
        <v>38265.7987</v>
      </c>
    </row>
    <row r="70" spans="1:17" ht="12.75">
      <c r="A70" s="29" t="s">
        <v>49</v>
      </c>
      <c r="B70" s="30" t="s">
        <v>47</v>
      </c>
      <c r="C70" s="31">
        <v>53569.2281</v>
      </c>
      <c r="D70" s="25"/>
      <c r="E70" s="1">
        <f t="shared" si="6"/>
        <v>22771.00762788625</v>
      </c>
      <c r="F70" s="1">
        <f t="shared" si="7"/>
        <v>22771</v>
      </c>
      <c r="G70" s="1">
        <f t="shared" si="8"/>
        <v>0.001206777997140307</v>
      </c>
      <c r="K70" s="1">
        <f aca="true" t="shared" si="12" ref="K70:K85">+G69</f>
        <v>0.0009604599981685169</v>
      </c>
      <c r="O70" s="1">
        <f t="shared" si="9"/>
        <v>0.001691661021233636</v>
      </c>
      <c r="Q70" s="67">
        <f t="shared" si="10"/>
        <v>38550.7281</v>
      </c>
    </row>
    <row r="71" spans="1:17" ht="12.75">
      <c r="A71" s="29" t="s">
        <v>50</v>
      </c>
      <c r="B71" s="30" t="s">
        <v>47</v>
      </c>
      <c r="C71" s="31">
        <v>53942.1201</v>
      </c>
      <c r="D71" s="25"/>
      <c r="E71" s="1">
        <f t="shared" si="6"/>
        <v>25128.009301184753</v>
      </c>
      <c r="F71" s="1">
        <f t="shared" si="7"/>
        <v>25128</v>
      </c>
      <c r="G71" s="1">
        <f t="shared" si="8"/>
        <v>0.0014715039942529984</v>
      </c>
      <c r="K71" s="1">
        <f t="shared" si="12"/>
        <v>0.001206777997140307</v>
      </c>
      <c r="O71" s="1">
        <f t="shared" si="9"/>
        <v>0.0016083021239346649</v>
      </c>
      <c r="Q71" s="67">
        <f t="shared" si="10"/>
        <v>38923.6201</v>
      </c>
    </row>
    <row r="72" spans="1:17" ht="12.75">
      <c r="A72" s="29" t="s">
        <v>50</v>
      </c>
      <c r="B72" s="30" t="s">
        <v>47</v>
      </c>
      <c r="C72" s="31">
        <v>53942.2778</v>
      </c>
      <c r="D72" s="25"/>
      <c r="E72" s="1">
        <f t="shared" si="6"/>
        <v>25129.00610230649</v>
      </c>
      <c r="F72" s="1">
        <f t="shared" si="7"/>
        <v>25129</v>
      </c>
      <c r="G72" s="1">
        <f t="shared" si="8"/>
        <v>0.0009654219975345768</v>
      </c>
      <c r="K72" s="1">
        <f t="shared" si="12"/>
        <v>0.0014715039942529984</v>
      </c>
      <c r="O72" s="1">
        <f t="shared" si="9"/>
        <v>0.0016082667574105667</v>
      </c>
      <c r="Q72" s="67">
        <f t="shared" si="10"/>
        <v>38923.7778</v>
      </c>
    </row>
    <row r="73" spans="1:17" ht="12.75">
      <c r="A73" s="29" t="s">
        <v>50</v>
      </c>
      <c r="B73" s="30" t="s">
        <v>47</v>
      </c>
      <c r="C73" s="31">
        <v>53944.1764</v>
      </c>
      <c r="D73" s="25"/>
      <c r="E73" s="1">
        <f t="shared" si="6"/>
        <v>25141.00690515801</v>
      </c>
      <c r="F73" s="1">
        <f t="shared" si="7"/>
        <v>25141</v>
      </c>
      <c r="G73" s="1">
        <f t="shared" si="8"/>
        <v>0.0010924379967036657</v>
      </c>
      <c r="K73" s="1">
        <f t="shared" si="12"/>
        <v>0.0009654219975345768</v>
      </c>
      <c r="O73" s="1">
        <f t="shared" si="9"/>
        <v>0.001607842359121391</v>
      </c>
      <c r="Q73" s="67">
        <f t="shared" si="10"/>
        <v>38925.6764</v>
      </c>
    </row>
    <row r="74" spans="1:17" ht="12.75">
      <c r="A74" s="29" t="s">
        <v>50</v>
      </c>
      <c r="B74" s="30" t="s">
        <v>47</v>
      </c>
      <c r="C74" s="31">
        <v>53945.1279</v>
      </c>
      <c r="D74" s="25"/>
      <c r="E74" s="1">
        <f t="shared" si="6"/>
        <v>25147.02121249673</v>
      </c>
      <c r="F74" s="1">
        <f t="shared" si="7"/>
        <v>25147</v>
      </c>
      <c r="G74" s="1">
        <f t="shared" si="8"/>
        <v>0.0033559459989191964</v>
      </c>
      <c r="K74" s="1">
        <f t="shared" si="12"/>
        <v>0.0010924379967036657</v>
      </c>
      <c r="O74" s="1">
        <f t="shared" si="9"/>
        <v>0.001607630159976803</v>
      </c>
      <c r="Q74" s="67">
        <f t="shared" si="10"/>
        <v>38926.6279</v>
      </c>
    </row>
    <row r="75" spans="1:17" ht="12.75">
      <c r="A75" s="29" t="s">
        <v>50</v>
      </c>
      <c r="B75" s="30" t="s">
        <v>47</v>
      </c>
      <c r="C75" s="31">
        <v>53945.2855</v>
      </c>
      <c r="D75" s="25"/>
      <c r="E75" s="1">
        <f t="shared" si="6"/>
        <v>25148.017381531485</v>
      </c>
      <c r="F75" s="1">
        <f t="shared" si="7"/>
        <v>25148</v>
      </c>
      <c r="G75" s="1">
        <f t="shared" si="8"/>
        <v>0.0027498639974510297</v>
      </c>
      <c r="K75" s="1">
        <f t="shared" si="12"/>
        <v>0.0033559459989191964</v>
      </c>
      <c r="O75" s="1">
        <f t="shared" si="9"/>
        <v>0.001607594793452705</v>
      </c>
      <c r="Q75" s="67">
        <f t="shared" si="10"/>
        <v>38926.7855</v>
      </c>
    </row>
    <row r="76" spans="1:17" ht="12.75">
      <c r="A76" s="29" t="s">
        <v>50</v>
      </c>
      <c r="B76" s="30" t="s">
        <v>47</v>
      </c>
      <c r="C76" s="31">
        <v>53946.2345</v>
      </c>
      <c r="D76" s="25"/>
      <c r="E76" s="1">
        <f t="shared" si="6"/>
        <v>25154.01588669642</v>
      </c>
      <c r="F76" s="1">
        <f t="shared" si="7"/>
        <v>25154</v>
      </c>
      <c r="G76" s="1">
        <f t="shared" si="8"/>
        <v>0.002513371997338254</v>
      </c>
      <c r="K76" s="1">
        <f t="shared" si="12"/>
        <v>0.0027498639974510297</v>
      </c>
      <c r="O76" s="1">
        <f t="shared" si="9"/>
        <v>0.0016073825943081171</v>
      </c>
      <c r="Q76" s="67">
        <f t="shared" si="10"/>
        <v>38927.7345</v>
      </c>
    </row>
    <row r="77" spans="1:17" ht="12.75">
      <c r="A77" s="29" t="s">
        <v>50</v>
      </c>
      <c r="B77" s="30" t="s">
        <v>47</v>
      </c>
      <c r="C77" s="31">
        <v>53950.1908</v>
      </c>
      <c r="D77" s="25"/>
      <c r="E77" s="1">
        <f t="shared" si="6"/>
        <v>25179.02314273856</v>
      </c>
      <c r="F77" s="1">
        <f t="shared" si="7"/>
        <v>25179</v>
      </c>
      <c r="G77" s="1">
        <f t="shared" si="8"/>
        <v>0.003661321992694866</v>
      </c>
      <c r="K77" s="1">
        <f t="shared" si="12"/>
        <v>0.002513371997338254</v>
      </c>
      <c r="O77" s="1">
        <f t="shared" si="9"/>
        <v>0.0016064984312056671</v>
      </c>
      <c r="Q77" s="67">
        <f t="shared" si="10"/>
        <v>38931.6908</v>
      </c>
    </row>
    <row r="78" spans="1:17" ht="12.75">
      <c r="A78" s="29" t="s">
        <v>50</v>
      </c>
      <c r="B78" s="30" t="s">
        <v>47</v>
      </c>
      <c r="C78" s="31">
        <v>53951.1401</v>
      </c>
      <c r="D78" s="25"/>
      <c r="E78" s="1">
        <f t="shared" si="6"/>
        <v>25185.02354416434</v>
      </c>
      <c r="F78" s="1">
        <f t="shared" si="7"/>
        <v>25185</v>
      </c>
      <c r="G78" s="1">
        <f t="shared" si="8"/>
        <v>0.0037248299922794104</v>
      </c>
      <c r="K78" s="1">
        <f t="shared" si="12"/>
        <v>0.003661321992694866</v>
      </c>
      <c r="O78" s="1">
        <f t="shared" si="9"/>
        <v>0.0016062862320610793</v>
      </c>
      <c r="Q78" s="67">
        <f t="shared" si="10"/>
        <v>38932.6401</v>
      </c>
    </row>
    <row r="79" spans="1:17" ht="12.75">
      <c r="A79" s="29" t="s">
        <v>50</v>
      </c>
      <c r="B79" s="30" t="s">
        <v>47</v>
      </c>
      <c r="C79" s="31">
        <v>53952.2483</v>
      </c>
      <c r="D79" s="25"/>
      <c r="E79" s="1">
        <f t="shared" si="6"/>
        <v>25192.028331755264</v>
      </c>
      <c r="F79" s="1">
        <f t="shared" si="7"/>
        <v>25192</v>
      </c>
      <c r="G79" s="1">
        <f t="shared" si="8"/>
        <v>0.004482255993934814</v>
      </c>
      <c r="K79" s="1">
        <f t="shared" si="12"/>
        <v>0.0037248299922794104</v>
      </c>
      <c r="O79" s="1">
        <f t="shared" si="9"/>
        <v>0.0016060386663923933</v>
      </c>
      <c r="Q79" s="67">
        <f t="shared" si="10"/>
        <v>38933.7483</v>
      </c>
    </row>
    <row r="80" spans="1:17" ht="12.75">
      <c r="A80" s="29" t="s">
        <v>50</v>
      </c>
      <c r="B80" s="30" t="s">
        <v>47</v>
      </c>
      <c r="C80" s="31">
        <v>53954.146</v>
      </c>
      <c r="D80" s="25"/>
      <c r="E80" s="1">
        <f t="shared" si="6"/>
        <v>25204.023445824278</v>
      </c>
      <c r="F80" s="1">
        <f t="shared" si="7"/>
        <v>25204</v>
      </c>
      <c r="G80" s="1">
        <f t="shared" si="8"/>
        <v>0.0037092720012879</v>
      </c>
      <c r="K80" s="1">
        <f t="shared" si="12"/>
        <v>0.004482255993934814</v>
      </c>
      <c r="O80" s="1">
        <f t="shared" si="9"/>
        <v>0.0016056142681032171</v>
      </c>
      <c r="Q80" s="67">
        <f t="shared" si="10"/>
        <v>38935.646</v>
      </c>
    </row>
    <row r="81" spans="1:17" ht="12.75">
      <c r="A81" s="29" t="s">
        <v>50</v>
      </c>
      <c r="B81" s="30" t="s">
        <v>47</v>
      </c>
      <c r="C81" s="31">
        <v>53957.1533</v>
      </c>
      <c r="D81" s="25"/>
      <c r="E81" s="1">
        <f t="shared" si="6"/>
        <v>25223.032196701486</v>
      </c>
      <c r="F81" s="1">
        <f t="shared" si="7"/>
        <v>25223</v>
      </c>
      <c r="G81" s="1">
        <f t="shared" si="8"/>
        <v>0.0050937139967572875</v>
      </c>
      <c r="K81" s="1">
        <f t="shared" si="12"/>
        <v>0.0037092720012879</v>
      </c>
      <c r="O81" s="1">
        <f t="shared" si="9"/>
        <v>0.0016049423041453554</v>
      </c>
      <c r="Q81" s="67">
        <f t="shared" si="10"/>
        <v>38938.6533</v>
      </c>
    </row>
    <row r="82" spans="1:17" ht="12.75">
      <c r="A82" s="29" t="s">
        <v>50</v>
      </c>
      <c r="B82" s="30" t="s">
        <v>47</v>
      </c>
      <c r="C82" s="31">
        <v>53972.1811</v>
      </c>
      <c r="D82" s="25"/>
      <c r="E82" s="1">
        <f t="shared" si="6"/>
        <v>25318.020959522903</v>
      </c>
      <c r="F82" s="1">
        <f t="shared" si="7"/>
        <v>25318</v>
      </c>
      <c r="G82" s="1">
        <f t="shared" si="8"/>
        <v>0.003315923997433856</v>
      </c>
      <c r="K82" s="1">
        <f t="shared" si="12"/>
        <v>0.0050937139967572875</v>
      </c>
      <c r="O82" s="1">
        <f t="shared" si="9"/>
        <v>0.001601582484356046</v>
      </c>
      <c r="Q82" s="67">
        <f t="shared" si="10"/>
        <v>38953.6811</v>
      </c>
    </row>
    <row r="83" spans="1:17" ht="12.75">
      <c r="A83" s="29" t="s">
        <v>51</v>
      </c>
      <c r="B83" s="30" t="s">
        <v>47</v>
      </c>
      <c r="C83" s="31">
        <v>53999.391</v>
      </c>
      <c r="D83" s="25"/>
      <c r="E83" s="1">
        <f t="shared" si="6"/>
        <v>25490.01118680128</v>
      </c>
      <c r="F83" s="1">
        <f t="shared" si="7"/>
        <v>25490</v>
      </c>
      <c r="G83" s="1">
        <f t="shared" si="8"/>
        <v>0.0017698200026643462</v>
      </c>
      <c r="K83" s="1">
        <f t="shared" si="12"/>
        <v>0.003315923997433856</v>
      </c>
      <c r="O83" s="1">
        <f t="shared" si="9"/>
        <v>0.001595499442211191</v>
      </c>
      <c r="Q83" s="67">
        <f t="shared" si="10"/>
        <v>38980.891</v>
      </c>
    </row>
    <row r="84" spans="1:17" ht="12.75">
      <c r="A84" s="29" t="s">
        <v>52</v>
      </c>
      <c r="B84" s="30" t="s">
        <v>47</v>
      </c>
      <c r="C84" s="31">
        <v>54309.158</v>
      </c>
      <c r="D84" s="25"/>
      <c r="E84" s="1">
        <f t="shared" si="6"/>
        <v>27448.007972285166</v>
      </c>
      <c r="F84" s="1">
        <f t="shared" si="7"/>
        <v>27448</v>
      </c>
      <c r="G84" s="1">
        <f t="shared" si="8"/>
        <v>0.001261263998458162</v>
      </c>
      <c r="K84" s="1">
        <f t="shared" si="12"/>
        <v>0.0017698200026643462</v>
      </c>
      <c r="O84" s="1">
        <f t="shared" si="9"/>
        <v>0.0015262517880273193</v>
      </c>
      <c r="Q84" s="67">
        <f t="shared" si="10"/>
        <v>39290.658</v>
      </c>
    </row>
    <row r="85" spans="1:17" ht="12.75">
      <c r="A85" s="29" t="s">
        <v>52</v>
      </c>
      <c r="B85" s="30" t="s">
        <v>47</v>
      </c>
      <c r="C85" s="31">
        <v>54310.2651</v>
      </c>
      <c r="D85" s="25"/>
      <c r="E85" s="1">
        <f aca="true" t="shared" si="13" ref="E85:E116">+(C85-C$7)/C$8</f>
        <v>27455.005806919573</v>
      </c>
      <c r="F85" s="1">
        <f aca="true" t="shared" si="14" ref="F85:F116">ROUND(2*E85,0)/2</f>
        <v>27455</v>
      </c>
      <c r="G85" s="1">
        <f aca="true" t="shared" si="15" ref="G85:G116">+C85-(C$7+F85*C$8)</f>
        <v>0.0009186899915221147</v>
      </c>
      <c r="K85" s="1">
        <f t="shared" si="12"/>
        <v>0.001261263998458162</v>
      </c>
      <c r="O85" s="1">
        <f aca="true" t="shared" si="16" ref="O85:O116">+C$11+C$12*$F85</f>
        <v>0.0015260042223586333</v>
      </c>
      <c r="Q85" s="67">
        <f aca="true" t="shared" si="17" ref="Q85:Q116">+C85-15018.5</f>
        <v>39291.7651</v>
      </c>
    </row>
    <row r="86" spans="1:17" ht="12.75">
      <c r="A86" s="29" t="s">
        <v>52</v>
      </c>
      <c r="B86" s="30" t="s">
        <v>47</v>
      </c>
      <c r="C86" s="31">
        <v>54313.113</v>
      </c>
      <c r="D86" s="25"/>
      <c r="E86" s="1">
        <f t="shared" si="13"/>
        <v>27473.00701119692</v>
      </c>
      <c r="F86" s="1">
        <f t="shared" si="14"/>
        <v>27473</v>
      </c>
      <c r="G86" s="1">
        <f t="shared" si="15"/>
        <v>0.0011092139975517057</v>
      </c>
      <c r="K86" s="1">
        <f aca="true" t="shared" si="18" ref="K86:K91">+G85</f>
        <v>0.0009186899915221147</v>
      </c>
      <c r="O86" s="1">
        <f t="shared" si="16"/>
        <v>0.0015253676249248696</v>
      </c>
      <c r="Q86" s="67">
        <f t="shared" si="17"/>
        <v>39294.613</v>
      </c>
    </row>
    <row r="87" spans="1:17" ht="12.75">
      <c r="A87" s="29" t="s">
        <v>52</v>
      </c>
      <c r="B87" s="30" t="s">
        <v>47</v>
      </c>
      <c r="C87" s="31">
        <v>54334.1572</v>
      </c>
      <c r="D87" s="25"/>
      <c r="E87" s="1">
        <f t="shared" si="13"/>
        <v>27606.02465333791</v>
      </c>
      <c r="F87" s="1">
        <f t="shared" si="14"/>
        <v>27606</v>
      </c>
      <c r="G87" s="1">
        <f t="shared" si="15"/>
        <v>0.0039003080019028857</v>
      </c>
      <c r="K87" s="1">
        <f t="shared" si="18"/>
        <v>0.0011092139975517057</v>
      </c>
      <c r="O87" s="1">
        <f t="shared" si="16"/>
        <v>0.0015206638772198365</v>
      </c>
      <c r="Q87" s="67">
        <f t="shared" si="17"/>
        <v>39315.6572</v>
      </c>
    </row>
    <row r="88" spans="1:17" ht="12.75">
      <c r="A88" s="29" t="s">
        <v>52</v>
      </c>
      <c r="B88" s="30" t="s">
        <v>47</v>
      </c>
      <c r="C88" s="31">
        <v>54335.2623</v>
      </c>
      <c r="D88" s="25"/>
      <c r="E88" s="1">
        <f t="shared" si="13"/>
        <v>27613.009846233344</v>
      </c>
      <c r="F88" s="1">
        <f t="shared" si="14"/>
        <v>27613</v>
      </c>
      <c r="G88" s="1">
        <f t="shared" si="15"/>
        <v>0.0015577340018353425</v>
      </c>
      <c r="K88" s="1">
        <f t="shared" si="18"/>
        <v>0.0039003080019028857</v>
      </c>
      <c r="O88" s="1">
        <f t="shared" si="16"/>
        <v>0.0015204163115511505</v>
      </c>
      <c r="Q88" s="67">
        <f t="shared" si="17"/>
        <v>39316.7623</v>
      </c>
    </row>
    <row r="89" spans="1:17" ht="12.75">
      <c r="A89" s="37" t="s">
        <v>53</v>
      </c>
      <c r="B89" s="38" t="s">
        <v>47</v>
      </c>
      <c r="C89" s="33">
        <v>54413.4146</v>
      </c>
      <c r="D89" s="33">
        <v>0.0003</v>
      </c>
      <c r="E89" s="1">
        <f t="shared" si="13"/>
        <v>28107.00033643456</v>
      </c>
      <c r="F89" s="1">
        <f t="shared" si="14"/>
        <v>28107</v>
      </c>
      <c r="G89" s="1">
        <f t="shared" si="15"/>
        <v>5.322599463397637E-05</v>
      </c>
      <c r="K89" s="1">
        <f t="shared" si="18"/>
        <v>0.0015577340018353425</v>
      </c>
      <c r="O89" s="1">
        <f t="shared" si="16"/>
        <v>0.0015029452486467415</v>
      </c>
      <c r="Q89" s="67">
        <f t="shared" si="17"/>
        <v>39394.9146</v>
      </c>
    </row>
    <row r="90" spans="1:17" ht="12.75">
      <c r="A90" s="39" t="s">
        <v>54</v>
      </c>
      <c r="B90" s="40" t="s">
        <v>47</v>
      </c>
      <c r="C90" s="39">
        <v>54413.415</v>
      </c>
      <c r="D90" s="39">
        <v>0.0001</v>
      </c>
      <c r="E90" s="1">
        <f t="shared" si="13"/>
        <v>28107.002864782393</v>
      </c>
      <c r="F90" s="1">
        <f t="shared" si="14"/>
        <v>28107</v>
      </c>
      <c r="G90" s="1">
        <f t="shared" si="15"/>
        <v>0.00045322599908104166</v>
      </c>
      <c r="K90" s="1">
        <f t="shared" si="18"/>
        <v>5.322599463397637E-05</v>
      </c>
      <c r="O90" s="1">
        <f t="shared" si="16"/>
        <v>0.0015029452486467415</v>
      </c>
      <c r="Q90" s="67">
        <f t="shared" si="17"/>
        <v>39394.915</v>
      </c>
    </row>
    <row r="91" spans="1:17" ht="12.75">
      <c r="A91" s="41" t="s">
        <v>55</v>
      </c>
      <c r="B91" s="42" t="s">
        <v>47</v>
      </c>
      <c r="C91" s="43">
        <v>55396.5083</v>
      </c>
      <c r="D91" s="43">
        <v>0.0001</v>
      </c>
      <c r="E91" s="1">
        <f t="shared" si="13"/>
        <v>34321.00733017331</v>
      </c>
      <c r="F91" s="1">
        <f t="shared" si="14"/>
        <v>34321</v>
      </c>
      <c r="G91" s="1">
        <f t="shared" si="15"/>
        <v>0.0011596779950195923</v>
      </c>
      <c r="K91" s="1">
        <f t="shared" si="18"/>
        <v>0.00045322599908104166</v>
      </c>
      <c r="O91" s="1">
        <f t="shared" si="16"/>
        <v>0.0012831776679018087</v>
      </c>
      <c r="Q91" s="67">
        <f t="shared" si="17"/>
        <v>40378.0083</v>
      </c>
    </row>
    <row r="92" spans="1:17" ht="12.75">
      <c r="A92" s="44" t="s">
        <v>56</v>
      </c>
      <c r="B92" s="44"/>
      <c r="C92" s="45">
        <v>55419.4472</v>
      </c>
      <c r="D92" s="45">
        <v>0.0004</v>
      </c>
      <c r="E92" s="1">
        <f t="shared" si="13"/>
        <v>34466.001123774746</v>
      </c>
      <c r="F92" s="1">
        <f t="shared" si="14"/>
        <v>34466</v>
      </c>
      <c r="G92" s="1">
        <f t="shared" si="15"/>
        <v>0.00017778800247469917</v>
      </c>
      <c r="J92" s="1">
        <f aca="true" t="shared" si="19" ref="J92:J104">+G91</f>
        <v>0.0011596779950195923</v>
      </c>
      <c r="O92" s="1">
        <f t="shared" si="16"/>
        <v>0.0012780495219075995</v>
      </c>
      <c r="Q92" s="67">
        <f t="shared" si="17"/>
        <v>40400.9472</v>
      </c>
    </row>
    <row r="93" spans="1:17" ht="12.75">
      <c r="A93" s="44" t="s">
        <v>56</v>
      </c>
      <c r="B93" s="44"/>
      <c r="C93" s="45">
        <v>55420.3963</v>
      </c>
      <c r="D93" s="45">
        <v>0.0006</v>
      </c>
      <c r="E93" s="1">
        <f t="shared" si="13"/>
        <v>34472.00026102662</v>
      </c>
      <c r="F93" s="1">
        <f t="shared" si="14"/>
        <v>34472</v>
      </c>
      <c r="G93" s="1">
        <f t="shared" si="15"/>
        <v>4.129599983571097E-05</v>
      </c>
      <c r="J93" s="1">
        <f t="shared" si="19"/>
        <v>0.00017778800247469917</v>
      </c>
      <c r="O93" s="1">
        <f t="shared" si="16"/>
        <v>0.0012778373227630116</v>
      </c>
      <c r="Q93" s="67">
        <f t="shared" si="17"/>
        <v>40401.8963</v>
      </c>
    </row>
    <row r="94" spans="1:17" ht="12.75">
      <c r="A94" s="44" t="s">
        <v>56</v>
      </c>
      <c r="B94" s="44"/>
      <c r="C94" s="45">
        <v>55478.3004</v>
      </c>
      <c r="D94" s="45">
        <v>0.0008</v>
      </c>
      <c r="E94" s="1">
        <f t="shared" si="13"/>
        <v>34838.00452121681</v>
      </c>
      <c r="F94" s="1">
        <f t="shared" si="14"/>
        <v>34838</v>
      </c>
      <c r="G94" s="1">
        <f t="shared" si="15"/>
        <v>0.000715283997124061</v>
      </c>
      <c r="J94" s="1">
        <f t="shared" si="19"/>
        <v>4.129599983571097E-05</v>
      </c>
      <c r="O94" s="1">
        <f t="shared" si="16"/>
        <v>0.001264893174943146</v>
      </c>
      <c r="Q94" s="67">
        <f t="shared" si="17"/>
        <v>40459.8004</v>
      </c>
    </row>
    <row r="95" spans="1:17" ht="12.75">
      <c r="A95" s="44" t="s">
        <v>56</v>
      </c>
      <c r="B95" s="44"/>
      <c r="C95" s="45">
        <v>55478.3782</v>
      </c>
      <c r="D95" s="45">
        <v>0.0028</v>
      </c>
      <c r="E95" s="1">
        <f t="shared" si="13"/>
        <v>34838.496284864676</v>
      </c>
      <c r="F95" s="1">
        <f t="shared" si="14"/>
        <v>34838.5</v>
      </c>
      <c r="G95" s="1">
        <f t="shared" si="15"/>
        <v>-0.0005877570001757704</v>
      </c>
      <c r="J95" s="1">
        <f t="shared" si="19"/>
        <v>0.000715283997124061</v>
      </c>
      <c r="O95" s="1">
        <f t="shared" si="16"/>
        <v>0.0012648754916810968</v>
      </c>
      <c r="Q95" s="67">
        <f t="shared" si="17"/>
        <v>40459.8782</v>
      </c>
    </row>
    <row r="96" spans="1:17" ht="12.75">
      <c r="A96" s="44" t="s">
        <v>56</v>
      </c>
      <c r="B96" s="44"/>
      <c r="C96" s="45">
        <v>55478.4568</v>
      </c>
      <c r="D96" s="45">
        <v>0.0028</v>
      </c>
      <c r="E96" s="1">
        <f t="shared" si="13"/>
        <v>34838.99310520817</v>
      </c>
      <c r="F96" s="1">
        <f t="shared" si="14"/>
        <v>34839</v>
      </c>
      <c r="G96" s="1">
        <f t="shared" si="15"/>
        <v>-0.0010907980031333864</v>
      </c>
      <c r="J96" s="1">
        <f t="shared" si="19"/>
        <v>-0.0005877570001757704</v>
      </c>
      <c r="O96" s="1">
        <f t="shared" si="16"/>
        <v>0.001264857808419048</v>
      </c>
      <c r="Q96" s="67">
        <f t="shared" si="17"/>
        <v>40459.9568</v>
      </c>
    </row>
    <row r="97" spans="1:17" ht="12.75">
      <c r="A97" s="44" t="s">
        <v>56</v>
      </c>
      <c r="B97" s="44"/>
      <c r="C97" s="45">
        <v>55480.5171</v>
      </c>
      <c r="D97" s="45">
        <v>0.0021</v>
      </c>
      <c r="E97" s="1">
        <f t="shared" si="13"/>
        <v>34852.015992659464</v>
      </c>
      <c r="F97" s="1">
        <f t="shared" si="14"/>
        <v>34852</v>
      </c>
      <c r="G97" s="1">
        <f t="shared" si="15"/>
        <v>0.0025301359928562306</v>
      </c>
      <c r="J97" s="1">
        <f t="shared" si="19"/>
        <v>-0.0010907980031333864</v>
      </c>
      <c r="O97" s="1">
        <f t="shared" si="16"/>
        <v>0.0012643980436057739</v>
      </c>
      <c r="Q97" s="67">
        <f t="shared" si="17"/>
        <v>40462.0171</v>
      </c>
    </row>
    <row r="98" spans="1:17" ht="12.75">
      <c r="A98" s="44" t="s">
        <v>56</v>
      </c>
      <c r="B98" s="44"/>
      <c r="C98" s="45">
        <v>55481.3072</v>
      </c>
      <c r="D98" s="45">
        <v>0.0007</v>
      </c>
      <c r="E98" s="1">
        <f t="shared" si="13"/>
        <v>34857.0101116593</v>
      </c>
      <c r="F98" s="1">
        <f t="shared" si="14"/>
        <v>34857</v>
      </c>
      <c r="G98" s="1">
        <f t="shared" si="15"/>
        <v>0.0015997259979485534</v>
      </c>
      <c r="J98" s="1">
        <f t="shared" si="19"/>
        <v>0.0025301359928562306</v>
      </c>
      <c r="O98" s="1">
        <f t="shared" si="16"/>
        <v>0.001264221210985284</v>
      </c>
      <c r="Q98" s="67">
        <f t="shared" si="17"/>
        <v>40462.8072</v>
      </c>
    </row>
    <row r="99" spans="1:17" ht="12.75">
      <c r="A99" s="44" t="s">
        <v>56</v>
      </c>
      <c r="B99" s="44"/>
      <c r="C99" s="45">
        <v>55481.4668</v>
      </c>
      <c r="D99" s="45">
        <v>0.001</v>
      </c>
      <c r="E99" s="1">
        <f t="shared" si="13"/>
        <v>34858.01892243308</v>
      </c>
      <c r="F99" s="1">
        <f t="shared" si="14"/>
        <v>34858</v>
      </c>
      <c r="G99" s="1">
        <f t="shared" si="15"/>
        <v>0.0029936439968878403</v>
      </c>
      <c r="J99" s="1">
        <f t="shared" si="19"/>
        <v>0.0015997259979485534</v>
      </c>
      <c r="O99" s="1">
        <f t="shared" si="16"/>
        <v>0.001264185844461186</v>
      </c>
      <c r="Q99" s="67">
        <f t="shared" si="17"/>
        <v>40462.9668</v>
      </c>
    </row>
    <row r="100" spans="1:17" ht="12.75">
      <c r="A100" s="44" t="s">
        <v>56</v>
      </c>
      <c r="B100" s="44"/>
      <c r="C100" s="45">
        <v>55484.3129</v>
      </c>
      <c r="D100" s="45">
        <v>0.0023</v>
      </c>
      <c r="E100" s="1">
        <f t="shared" si="13"/>
        <v>34876.00874914527</v>
      </c>
      <c r="F100" s="1">
        <f t="shared" si="14"/>
        <v>34876</v>
      </c>
      <c r="G100" s="1">
        <f t="shared" si="15"/>
        <v>0.0013841679974575527</v>
      </c>
      <c r="J100" s="1">
        <f t="shared" si="19"/>
        <v>0.0029936439968878403</v>
      </c>
      <c r="O100" s="1">
        <f t="shared" si="16"/>
        <v>0.001263549247027422</v>
      </c>
      <c r="Q100" s="67">
        <f t="shared" si="17"/>
        <v>40465.8129</v>
      </c>
    </row>
    <row r="101" spans="1:17" ht="12.75">
      <c r="A101" s="44" t="s">
        <v>56</v>
      </c>
      <c r="B101" s="44"/>
      <c r="C101" s="45">
        <v>55499.3415</v>
      </c>
      <c r="D101" s="45">
        <v>0.0018</v>
      </c>
      <c r="E101" s="1">
        <f t="shared" si="13"/>
        <v>34971.002568662305</v>
      </c>
      <c r="F101" s="1">
        <f t="shared" si="14"/>
        <v>34971</v>
      </c>
      <c r="G101" s="1">
        <f t="shared" si="15"/>
        <v>0.00040637799975229427</v>
      </c>
      <c r="J101" s="1">
        <f t="shared" si="19"/>
        <v>0.0013841679974575527</v>
      </c>
      <c r="O101" s="1">
        <f t="shared" si="16"/>
        <v>0.0012601894272381126</v>
      </c>
      <c r="Q101" s="67">
        <f t="shared" si="17"/>
        <v>40480.8415</v>
      </c>
    </row>
    <row r="102" spans="1:17" ht="12.75">
      <c r="A102" s="44" t="s">
        <v>56</v>
      </c>
      <c r="B102" s="44"/>
      <c r="C102" s="45">
        <v>55502.3482</v>
      </c>
      <c r="D102" s="45">
        <v>0.0005</v>
      </c>
      <c r="E102" s="1">
        <f t="shared" si="13"/>
        <v>34990.00752701781</v>
      </c>
      <c r="F102" s="1">
        <f t="shared" si="14"/>
        <v>34990</v>
      </c>
      <c r="G102" s="1">
        <f t="shared" si="15"/>
        <v>0.0011908199958270416</v>
      </c>
      <c r="J102" s="1">
        <f t="shared" si="19"/>
        <v>0.00040637799975229427</v>
      </c>
      <c r="O102" s="1">
        <f t="shared" si="16"/>
        <v>0.001259517463280251</v>
      </c>
      <c r="Q102" s="67">
        <f t="shared" si="17"/>
        <v>40483.8482</v>
      </c>
    </row>
    <row r="103" spans="1:17" ht="12.75">
      <c r="A103" s="44" t="s">
        <v>56</v>
      </c>
      <c r="B103" s="44"/>
      <c r="C103" s="45">
        <v>55502.3502</v>
      </c>
      <c r="D103" s="45">
        <v>0.0013</v>
      </c>
      <c r="E103" s="1">
        <f t="shared" si="13"/>
        <v>34990.02016875684</v>
      </c>
      <c r="F103" s="1">
        <f t="shared" si="14"/>
        <v>34990</v>
      </c>
      <c r="G103" s="1">
        <f t="shared" si="15"/>
        <v>0.003190819996234495</v>
      </c>
      <c r="J103" s="1">
        <f t="shared" si="19"/>
        <v>0.0011908199958270416</v>
      </c>
      <c r="O103" s="1">
        <f t="shared" si="16"/>
        <v>0.001259517463280251</v>
      </c>
      <c r="Q103" s="67">
        <f t="shared" si="17"/>
        <v>40483.8502</v>
      </c>
    </row>
    <row r="104" spans="1:17" ht="12.75">
      <c r="A104" s="44" t="s">
        <v>56</v>
      </c>
      <c r="B104" s="44"/>
      <c r="C104" s="45">
        <v>55503.3062</v>
      </c>
      <c r="D104" s="45">
        <v>0.0007</v>
      </c>
      <c r="E104" s="1">
        <f t="shared" si="13"/>
        <v>34996.06292000833</v>
      </c>
      <c r="F104" s="1">
        <f t="shared" si="14"/>
        <v>34996</v>
      </c>
      <c r="G104" s="1">
        <f t="shared" si="15"/>
        <v>0.009954327993909828</v>
      </c>
      <c r="J104" s="1">
        <f t="shared" si="19"/>
        <v>0.003190819996234495</v>
      </c>
      <c r="O104" s="1">
        <f t="shared" si="16"/>
        <v>0.0012593052641356628</v>
      </c>
      <c r="Q104" s="67">
        <f t="shared" si="17"/>
        <v>40484.8062</v>
      </c>
    </row>
    <row r="105" spans="1:17" ht="12.75">
      <c r="A105" s="29" t="s">
        <v>57</v>
      </c>
      <c r="B105" s="30" t="s">
        <v>47</v>
      </c>
      <c r="C105" s="31">
        <v>55835.3722</v>
      </c>
      <c r="D105" s="25"/>
      <c r="E105" s="1">
        <f t="shared" si="13"/>
        <v>37095.00877469424</v>
      </c>
      <c r="F105" s="1">
        <f t="shared" si="14"/>
        <v>37095</v>
      </c>
      <c r="G105" s="1">
        <f t="shared" si="15"/>
        <v>0.0013882099956390448</v>
      </c>
      <c r="K105" s="1">
        <f>+G104</f>
        <v>0.009954327993909828</v>
      </c>
      <c r="O105" s="1">
        <f t="shared" si="16"/>
        <v>0.001185070930053974</v>
      </c>
      <c r="Q105" s="67">
        <f t="shared" si="17"/>
        <v>40816.8722</v>
      </c>
    </row>
    <row r="106" spans="1:17" ht="12.75">
      <c r="A106" s="29" t="s">
        <v>57</v>
      </c>
      <c r="B106" s="30" t="s">
        <v>47</v>
      </c>
      <c r="C106" s="31">
        <v>55850.3988</v>
      </c>
      <c r="D106" s="25"/>
      <c r="E106" s="1">
        <f t="shared" si="13"/>
        <v>37189.98995247224</v>
      </c>
      <c r="F106" s="1">
        <f t="shared" si="14"/>
        <v>37190</v>
      </c>
      <c r="G106" s="1">
        <f t="shared" si="15"/>
        <v>-0.0015895800024736673</v>
      </c>
      <c r="K106" s="1">
        <f>+G105</f>
        <v>0.0013882099956390448</v>
      </c>
      <c r="O106" s="1">
        <f t="shared" si="16"/>
        <v>0.0011817111102646646</v>
      </c>
      <c r="Q106" s="67">
        <f t="shared" si="17"/>
        <v>40831.8988</v>
      </c>
    </row>
    <row r="107" spans="1:17" ht="12.75">
      <c r="A107" s="29" t="s">
        <v>57</v>
      </c>
      <c r="B107" s="30" t="s">
        <v>58</v>
      </c>
      <c r="C107" s="31">
        <v>55850.473</v>
      </c>
      <c r="D107" s="25"/>
      <c r="E107" s="1">
        <f t="shared" si="13"/>
        <v>37190.458960989854</v>
      </c>
      <c r="F107" s="1">
        <f t="shared" si="14"/>
        <v>37190.5</v>
      </c>
      <c r="G107" s="1">
        <f t="shared" si="15"/>
        <v>-0.006492621003417298</v>
      </c>
      <c r="K107" s="1">
        <f>+G106</f>
        <v>-0.0015895800024736673</v>
      </c>
      <c r="O107" s="1">
        <f t="shared" si="16"/>
        <v>0.0011816934270026157</v>
      </c>
      <c r="Q107" s="67">
        <f t="shared" si="17"/>
        <v>40831.973</v>
      </c>
    </row>
    <row r="108" spans="1:17" ht="12.75">
      <c r="A108" s="29" t="s">
        <v>57</v>
      </c>
      <c r="B108" s="30" t="s">
        <v>47</v>
      </c>
      <c r="C108" s="31">
        <v>55850.5581</v>
      </c>
      <c r="D108" s="25"/>
      <c r="E108" s="1">
        <f t="shared" si="13"/>
        <v>37190.99686698517</v>
      </c>
      <c r="F108" s="1">
        <f t="shared" si="14"/>
        <v>37191</v>
      </c>
      <c r="G108" s="1">
        <f t="shared" si="15"/>
        <v>-0.0004956620032317005</v>
      </c>
      <c r="K108" s="1">
        <f>+G107</f>
        <v>-0.006492621003417298</v>
      </c>
      <c r="O108" s="1">
        <f t="shared" si="16"/>
        <v>0.0011816757437405666</v>
      </c>
      <c r="Q108" s="67">
        <f t="shared" si="17"/>
        <v>40832.0581</v>
      </c>
    </row>
    <row r="109" spans="1:17" ht="12.75">
      <c r="A109" s="37" t="s">
        <v>59</v>
      </c>
      <c r="B109" s="38" t="s">
        <v>58</v>
      </c>
      <c r="C109" s="33">
        <v>55851.43199</v>
      </c>
      <c r="D109" s="33">
        <v>0.0008</v>
      </c>
      <c r="E109" s="1">
        <f t="shared" si="13"/>
        <v>37196.52061164118</v>
      </c>
      <c r="F109" s="1">
        <f t="shared" si="14"/>
        <v>37196.5</v>
      </c>
      <c r="G109" s="1">
        <f t="shared" si="15"/>
        <v>0.0032608869951218367</v>
      </c>
      <c r="N109" s="1">
        <f>+G108</f>
        <v>-0.0004956620032317005</v>
      </c>
      <c r="O109" s="1">
        <f t="shared" si="16"/>
        <v>0.0011814812278580277</v>
      </c>
      <c r="Q109" s="67">
        <f t="shared" si="17"/>
        <v>40832.93199</v>
      </c>
    </row>
    <row r="110" spans="1:17" ht="12.75">
      <c r="A110" s="29" t="s">
        <v>57</v>
      </c>
      <c r="B110" s="30" t="s">
        <v>58</v>
      </c>
      <c r="C110" s="31">
        <v>55858.398</v>
      </c>
      <c r="D110" s="25"/>
      <c r="E110" s="1">
        <f t="shared" si="13"/>
        <v>37240.5518518561</v>
      </c>
      <c r="F110" s="1">
        <f t="shared" si="14"/>
        <v>37240.5</v>
      </c>
      <c r="G110" s="1">
        <f t="shared" si="15"/>
        <v>0.00820327900146367</v>
      </c>
      <c r="K110" s="1">
        <f>+G109</f>
        <v>0.0032608869951218367</v>
      </c>
      <c r="O110" s="1">
        <f t="shared" si="16"/>
        <v>0.001179925100797716</v>
      </c>
      <c r="Q110" s="67">
        <f t="shared" si="17"/>
        <v>40839.898</v>
      </c>
    </row>
    <row r="111" spans="1:17" ht="12.75">
      <c r="A111" s="29" t="s">
        <v>57</v>
      </c>
      <c r="B111" s="30" t="s">
        <v>47</v>
      </c>
      <c r="C111" s="31">
        <v>55858.4687</v>
      </c>
      <c r="D111" s="25"/>
      <c r="E111" s="1">
        <f t="shared" si="13"/>
        <v>37240.99873733043</v>
      </c>
      <c r="F111" s="1">
        <f t="shared" si="14"/>
        <v>37241</v>
      </c>
      <c r="G111" s="1">
        <f t="shared" si="15"/>
        <v>-0.0001997620056499727</v>
      </c>
      <c r="K111" s="1">
        <f>+G110</f>
        <v>0.00820327900146367</v>
      </c>
      <c r="O111" s="1">
        <f t="shared" si="16"/>
        <v>0.0011799074175356669</v>
      </c>
      <c r="Q111" s="67">
        <f t="shared" si="17"/>
        <v>40839.9687</v>
      </c>
    </row>
    <row r="112" spans="1:17" ht="12.75">
      <c r="A112" s="29" t="s">
        <v>57</v>
      </c>
      <c r="B112" s="30" t="s">
        <v>47</v>
      </c>
      <c r="C112" s="31">
        <v>55861.3219</v>
      </c>
      <c r="D112" s="25"/>
      <c r="E112" s="1">
        <f t="shared" si="13"/>
        <v>37259.03344221621</v>
      </c>
      <c r="F112" s="1">
        <f t="shared" si="14"/>
        <v>37259</v>
      </c>
      <c r="G112" s="1">
        <f t="shared" si="15"/>
        <v>0.005290761997457594</v>
      </c>
      <c r="K112" s="1">
        <f>+G111</f>
        <v>-0.0001997620056499727</v>
      </c>
      <c r="O112" s="1">
        <f t="shared" si="16"/>
        <v>0.0011792708201019031</v>
      </c>
      <c r="Q112" s="67">
        <f t="shared" si="17"/>
        <v>40842.8219</v>
      </c>
    </row>
    <row r="113" spans="1:17" ht="12.75">
      <c r="A113" s="29" t="s">
        <v>57</v>
      </c>
      <c r="B113" s="30" t="s">
        <v>47</v>
      </c>
      <c r="C113" s="31">
        <v>55878.246</v>
      </c>
      <c r="D113" s="25"/>
      <c r="E113" s="1">
        <f t="shared" si="13"/>
        <v>37366.008469889275</v>
      </c>
      <c r="F113" s="1">
        <f t="shared" si="14"/>
        <v>37366</v>
      </c>
      <c r="G113" s="1">
        <f t="shared" si="15"/>
        <v>0.0013399879971984774</v>
      </c>
      <c r="K113" s="1">
        <f>+G112</f>
        <v>0.005290761997457594</v>
      </c>
      <c r="O113" s="1">
        <f t="shared" si="16"/>
        <v>0.0011754866020234178</v>
      </c>
      <c r="Q113" s="67">
        <f t="shared" si="17"/>
        <v>40859.746</v>
      </c>
    </row>
    <row r="114" spans="1:17" ht="12.75">
      <c r="A114" s="29" t="s">
        <v>57</v>
      </c>
      <c r="B114" s="30" t="s">
        <v>47</v>
      </c>
      <c r="C114" s="31">
        <v>55887.2627</v>
      </c>
      <c r="D114" s="25"/>
      <c r="E114" s="1">
        <f t="shared" si="13"/>
        <v>37423.0018539995</v>
      </c>
      <c r="F114" s="1">
        <f t="shared" si="14"/>
        <v>37423</v>
      </c>
      <c r="G114" s="1">
        <f t="shared" si="15"/>
        <v>0.00029331399855436757</v>
      </c>
      <c r="K114" s="1">
        <f>+G113</f>
        <v>0.0013399879971984774</v>
      </c>
      <c r="O114" s="1">
        <f t="shared" si="16"/>
        <v>0.0011734707101498322</v>
      </c>
      <c r="Q114" s="67">
        <f t="shared" si="17"/>
        <v>40868.7627</v>
      </c>
    </row>
    <row r="115" spans="1:17" ht="12.75">
      <c r="A115" s="46" t="s">
        <v>60</v>
      </c>
      <c r="B115" s="36" t="s">
        <v>47</v>
      </c>
      <c r="C115" s="33">
        <v>56539.3867</v>
      </c>
      <c r="D115" s="47">
        <v>0.0006</v>
      </c>
      <c r="E115" s="1">
        <f t="shared" si="13"/>
        <v>41544.99256229606</v>
      </c>
      <c r="F115" s="1">
        <f t="shared" si="14"/>
        <v>41545</v>
      </c>
      <c r="G115" s="1">
        <f t="shared" si="15"/>
        <v>-0.001176689998828806</v>
      </c>
      <c r="J115" s="1">
        <f aca="true" t="shared" si="20" ref="J115:J128">+G114</f>
        <v>0.00029331399855436757</v>
      </c>
      <c r="O115" s="1">
        <f t="shared" si="16"/>
        <v>0.001027689897817902</v>
      </c>
      <c r="Q115" s="67">
        <f t="shared" si="17"/>
        <v>41520.8867</v>
      </c>
    </row>
    <row r="116" spans="1:17" ht="12.75">
      <c r="A116" s="46" t="s">
        <v>60</v>
      </c>
      <c r="B116" s="36" t="s">
        <v>47</v>
      </c>
      <c r="C116" s="33">
        <v>56539.4757</v>
      </c>
      <c r="D116" s="47">
        <v>0.0021</v>
      </c>
      <c r="E116" s="1">
        <f t="shared" si="13"/>
        <v>41545.555119682445</v>
      </c>
      <c r="F116" s="1">
        <f t="shared" si="14"/>
        <v>41545.5</v>
      </c>
      <c r="G116" s="1">
        <f t="shared" si="15"/>
        <v>0.008720268997421954</v>
      </c>
      <c r="J116" s="1">
        <f t="shared" si="20"/>
        <v>-0.001176689998828806</v>
      </c>
      <c r="O116" s="1">
        <f t="shared" si="16"/>
        <v>0.001027672214555853</v>
      </c>
      <c r="Q116" s="67">
        <f t="shared" si="17"/>
        <v>41520.9757</v>
      </c>
    </row>
    <row r="117" spans="1:17" ht="12.75">
      <c r="A117" s="46" t="s">
        <v>60</v>
      </c>
      <c r="B117" s="36" t="s">
        <v>47</v>
      </c>
      <c r="C117" s="33">
        <v>56539.5437</v>
      </c>
      <c r="D117" s="47">
        <v>0.0008</v>
      </c>
      <c r="E117" s="1">
        <f aca="true" t="shared" si="21" ref="E117:E144">+(C117-C$7)/C$8</f>
        <v>41545.98493880911</v>
      </c>
      <c r="F117" s="1">
        <f aca="true" t="shared" si="22" ref="F117:F146">ROUND(2*E117,0)/2</f>
        <v>41546</v>
      </c>
      <c r="G117" s="1">
        <f aca="true" t="shared" si="23" ref="G117:G144">+C117-(C$7+F117*C$8)</f>
        <v>-0.002382771999691613</v>
      </c>
      <c r="J117" s="1">
        <f t="shared" si="20"/>
        <v>0.008720268997421954</v>
      </c>
      <c r="O117" s="1">
        <f aca="true" t="shared" si="24" ref="O117:O144">+C$11+C$12*$F117</f>
        <v>0.0010276545312938041</v>
      </c>
      <c r="Q117" s="67">
        <f aca="true" t="shared" si="25" ref="Q117:Q144">+C117-15018.5</f>
        <v>41521.0437</v>
      </c>
    </row>
    <row r="118" spans="1:17" ht="12.75">
      <c r="A118" s="46" t="s">
        <v>60</v>
      </c>
      <c r="B118" s="36" t="s">
        <v>47</v>
      </c>
      <c r="C118" s="33">
        <v>56539.6283</v>
      </c>
      <c r="D118" s="47">
        <v>0.0021</v>
      </c>
      <c r="E118" s="1">
        <f t="shared" si="21"/>
        <v>41546.51968436962</v>
      </c>
      <c r="F118" s="1">
        <f t="shared" si="22"/>
        <v>41546.5</v>
      </c>
      <c r="G118" s="1">
        <f t="shared" si="23"/>
        <v>0.0031141869912971742</v>
      </c>
      <c r="J118" s="1">
        <f t="shared" si="20"/>
        <v>-0.002382771999691613</v>
      </c>
      <c r="O118" s="1">
        <f t="shared" si="24"/>
        <v>0.001027636848031755</v>
      </c>
      <c r="Q118" s="67">
        <f t="shared" si="25"/>
        <v>41521.1283</v>
      </c>
    </row>
    <row r="119" spans="1:17" ht="12.75">
      <c r="A119" s="46" t="s">
        <v>60</v>
      </c>
      <c r="B119" s="36" t="s">
        <v>47</v>
      </c>
      <c r="C119" s="33">
        <v>56541.4438</v>
      </c>
      <c r="D119" s="47">
        <v>0.0006</v>
      </c>
      <c r="E119" s="1">
        <f t="shared" si="21"/>
        <v>41557.995222964935</v>
      </c>
      <c r="F119" s="1">
        <f t="shared" si="22"/>
        <v>41558</v>
      </c>
      <c r="G119" s="1">
        <f t="shared" si="23"/>
        <v>-0.0007557560020359233</v>
      </c>
      <c r="J119" s="1">
        <f t="shared" si="20"/>
        <v>0.0031141869912971742</v>
      </c>
      <c r="O119" s="1">
        <f t="shared" si="24"/>
        <v>0.001027230133004628</v>
      </c>
      <c r="Q119" s="67">
        <f t="shared" si="25"/>
        <v>41522.9438</v>
      </c>
    </row>
    <row r="120" spans="1:17" ht="12.75">
      <c r="A120" s="46" t="s">
        <v>60</v>
      </c>
      <c r="B120" s="36" t="s">
        <v>47</v>
      </c>
      <c r="C120" s="33">
        <v>56541.5984</v>
      </c>
      <c r="D120" s="47">
        <v>0.0018</v>
      </c>
      <c r="E120" s="1">
        <f t="shared" si="21"/>
        <v>41558.97242939118</v>
      </c>
      <c r="F120" s="1">
        <f t="shared" si="22"/>
        <v>41559</v>
      </c>
      <c r="G120" s="1">
        <f t="shared" si="23"/>
        <v>-0.004361838000477292</v>
      </c>
      <c r="J120" s="1">
        <f t="shared" si="20"/>
        <v>-0.0007557560020359233</v>
      </c>
      <c r="O120" s="1">
        <f t="shared" si="24"/>
        <v>0.00102719476648053</v>
      </c>
      <c r="Q120" s="67">
        <f t="shared" si="25"/>
        <v>41523.0984</v>
      </c>
    </row>
    <row r="121" spans="1:17" ht="12.75">
      <c r="A121" s="46" t="s">
        <v>60</v>
      </c>
      <c r="B121" s="36" t="s">
        <v>47</v>
      </c>
      <c r="C121" s="33">
        <v>56559.3222</v>
      </c>
      <c r="D121" s="47">
        <v>0.0006</v>
      </c>
      <c r="E121" s="1">
        <f t="shared" si="21"/>
        <v>41671.00225641135</v>
      </c>
      <c r="F121" s="1">
        <f t="shared" si="22"/>
        <v>41671</v>
      </c>
      <c r="G121" s="1">
        <f t="shared" si="23"/>
        <v>0.00035697800194611773</v>
      </c>
      <c r="J121" s="1">
        <f t="shared" si="20"/>
        <v>-0.004361838000477292</v>
      </c>
      <c r="O121" s="1">
        <f t="shared" si="24"/>
        <v>0.0010232337157815548</v>
      </c>
      <c r="Q121" s="67">
        <f t="shared" si="25"/>
        <v>41540.8222</v>
      </c>
    </row>
    <row r="122" spans="1:17" ht="12.75">
      <c r="A122" s="46" t="s">
        <v>60</v>
      </c>
      <c r="B122" s="36" t="s">
        <v>47</v>
      </c>
      <c r="C122" s="33">
        <v>56559.4121</v>
      </c>
      <c r="D122" s="47">
        <v>0.0018</v>
      </c>
      <c r="E122" s="1">
        <f t="shared" si="21"/>
        <v>41671.57050258029</v>
      </c>
      <c r="F122" s="1">
        <f t="shared" si="22"/>
        <v>41671.5</v>
      </c>
      <c r="G122" s="1">
        <f t="shared" si="23"/>
        <v>0.011153936997288838</v>
      </c>
      <c r="J122" s="1">
        <f t="shared" si="20"/>
        <v>0.00035697800194611773</v>
      </c>
      <c r="O122" s="1">
        <f t="shared" si="24"/>
        <v>0.0010232160325195057</v>
      </c>
      <c r="Q122" s="67">
        <f t="shared" si="25"/>
        <v>41540.9121</v>
      </c>
    </row>
    <row r="123" spans="1:17" ht="12.75">
      <c r="A123" s="46" t="s">
        <v>60</v>
      </c>
      <c r="B123" s="36" t="s">
        <v>47</v>
      </c>
      <c r="C123" s="33">
        <v>56559.4792</v>
      </c>
      <c r="D123" s="47">
        <v>0.0006</v>
      </c>
      <c r="E123" s="1">
        <f t="shared" si="21"/>
        <v>41671.99463292441</v>
      </c>
      <c r="F123" s="1">
        <f t="shared" si="22"/>
        <v>41672</v>
      </c>
      <c r="G123" s="1">
        <f t="shared" si="23"/>
        <v>-0.0008491039989166893</v>
      </c>
      <c r="J123" s="1">
        <f t="shared" si="20"/>
        <v>0.011153936997288838</v>
      </c>
      <c r="O123" s="1">
        <f t="shared" si="24"/>
        <v>0.0010231983492574568</v>
      </c>
      <c r="Q123" s="67">
        <f t="shared" si="25"/>
        <v>41540.9792</v>
      </c>
    </row>
    <row r="124" spans="1:17" ht="12.75">
      <c r="A124" s="46" t="s">
        <v>60</v>
      </c>
      <c r="B124" s="36" t="s">
        <v>47</v>
      </c>
      <c r="C124" s="33">
        <v>56567.4751</v>
      </c>
      <c r="D124" s="47">
        <v>0.0013</v>
      </c>
      <c r="E124" s="1">
        <f t="shared" si="21"/>
        <v>41722.535673438906</v>
      </c>
      <c r="F124" s="1">
        <f t="shared" si="22"/>
        <v>41722.5</v>
      </c>
      <c r="G124" s="1">
        <f t="shared" si="23"/>
        <v>0.005643755001074169</v>
      </c>
      <c r="J124" s="1">
        <f t="shared" si="20"/>
        <v>-0.0008491039989166893</v>
      </c>
      <c r="O124" s="1">
        <f t="shared" si="24"/>
        <v>0.0010214123397905082</v>
      </c>
      <c r="Q124" s="67">
        <f t="shared" si="25"/>
        <v>41548.9751</v>
      </c>
    </row>
    <row r="125" spans="1:17" ht="12.75">
      <c r="A125" s="46" t="s">
        <v>60</v>
      </c>
      <c r="B125" s="36" t="s">
        <v>47</v>
      </c>
      <c r="C125" s="33">
        <v>56567.5477</v>
      </c>
      <c r="D125" s="47">
        <v>0.0007</v>
      </c>
      <c r="E125" s="1">
        <f t="shared" si="21"/>
        <v>41722.99456856532</v>
      </c>
      <c r="F125" s="1">
        <f t="shared" si="22"/>
        <v>41723</v>
      </c>
      <c r="G125" s="1">
        <f t="shared" si="23"/>
        <v>-0.000859286003105808</v>
      </c>
      <c r="J125" s="1">
        <f t="shared" si="20"/>
        <v>0.005643755001074169</v>
      </c>
      <c r="O125" s="1">
        <f t="shared" si="24"/>
        <v>0.001021394656528459</v>
      </c>
      <c r="Q125" s="67">
        <f t="shared" si="25"/>
        <v>41549.0477</v>
      </c>
    </row>
    <row r="126" spans="1:17" ht="12.75">
      <c r="A126" s="46" t="s">
        <v>60</v>
      </c>
      <c r="B126" s="36" t="s">
        <v>47</v>
      </c>
      <c r="C126" s="33">
        <v>56588.2705</v>
      </c>
      <c r="D126" s="47">
        <v>0.0004</v>
      </c>
      <c r="E126" s="1">
        <f t="shared" si="21"/>
        <v>41853.98068324577</v>
      </c>
      <c r="F126" s="1">
        <f t="shared" si="22"/>
        <v>41854</v>
      </c>
      <c r="G126" s="1">
        <f t="shared" si="23"/>
        <v>-0.0030560280065401457</v>
      </c>
      <c r="J126" s="1">
        <f t="shared" si="20"/>
        <v>-0.000859286003105808</v>
      </c>
      <c r="O126" s="1">
        <f t="shared" si="24"/>
        <v>0.001016761641871622</v>
      </c>
      <c r="Q126" s="67">
        <f t="shared" si="25"/>
        <v>41569.7705</v>
      </c>
    </row>
    <row r="127" spans="1:17" ht="12.75">
      <c r="A127" s="46" t="s">
        <v>60</v>
      </c>
      <c r="B127" s="36" t="s">
        <v>47</v>
      </c>
      <c r="C127" s="33">
        <v>56629.2473</v>
      </c>
      <c r="D127" s="47">
        <v>0.0003</v>
      </c>
      <c r="E127" s="1">
        <f t="shared" si="21"/>
        <v>42112.98968898048</v>
      </c>
      <c r="F127" s="1">
        <f t="shared" si="22"/>
        <v>42113</v>
      </c>
      <c r="G127" s="1">
        <f t="shared" si="23"/>
        <v>-0.001631266000913456</v>
      </c>
      <c r="J127" s="1">
        <f t="shared" si="20"/>
        <v>-0.0030560280065401457</v>
      </c>
      <c r="O127" s="1">
        <f t="shared" si="24"/>
        <v>0.0010076017121302416</v>
      </c>
      <c r="Q127" s="67">
        <f t="shared" si="25"/>
        <v>41610.7473</v>
      </c>
    </row>
    <row r="128" spans="1:17" ht="12.75">
      <c r="A128" s="46" t="s">
        <v>60</v>
      </c>
      <c r="B128" s="36" t="s">
        <v>47</v>
      </c>
      <c r="C128" s="33">
        <v>56644.2775</v>
      </c>
      <c r="D128" s="47">
        <v>0.0015</v>
      </c>
      <c r="E128" s="1">
        <f t="shared" si="21"/>
        <v>42207.99362188866</v>
      </c>
      <c r="F128" s="1">
        <f t="shared" si="22"/>
        <v>42208</v>
      </c>
      <c r="G128" s="1">
        <f t="shared" si="23"/>
        <v>-0.0010090560099342838</v>
      </c>
      <c r="J128" s="1">
        <f t="shared" si="20"/>
        <v>-0.001631266000913456</v>
      </c>
      <c r="O128" s="1">
        <f t="shared" si="24"/>
        <v>0.0010042418923409322</v>
      </c>
      <c r="Q128" s="67">
        <f t="shared" si="25"/>
        <v>41625.7775</v>
      </c>
    </row>
    <row r="129" spans="1:17" ht="12.75">
      <c r="A129" s="48" t="s">
        <v>61</v>
      </c>
      <c r="B129" s="49" t="s">
        <v>47</v>
      </c>
      <c r="C129" s="50">
        <v>57261.4431</v>
      </c>
      <c r="D129" s="50">
        <v>0.0004</v>
      </c>
      <c r="E129" s="1">
        <f t="shared" si="21"/>
        <v>46109.016845509104</v>
      </c>
      <c r="F129" s="1">
        <f t="shared" si="22"/>
        <v>46109</v>
      </c>
      <c r="G129" s="1">
        <f t="shared" si="23"/>
        <v>0.002665061991137918</v>
      </c>
      <c r="K129" s="1">
        <f aca="true" t="shared" si="26" ref="K129:K144">+G128</f>
        <v>-0.0010090560099342838</v>
      </c>
      <c r="O129" s="1">
        <f t="shared" si="24"/>
        <v>0.0008662770818346588</v>
      </c>
      <c r="Q129" s="67">
        <f t="shared" si="25"/>
        <v>42242.9431</v>
      </c>
    </row>
    <row r="130" spans="1:17" ht="12.75">
      <c r="A130" s="48" t="s">
        <v>61</v>
      </c>
      <c r="B130" s="49" t="s">
        <v>58</v>
      </c>
      <c r="C130" s="50">
        <v>57261.5238</v>
      </c>
      <c r="D130" s="50">
        <v>0.0003</v>
      </c>
      <c r="E130" s="1">
        <f t="shared" si="21"/>
        <v>46109.52693967859</v>
      </c>
      <c r="F130" s="1">
        <f t="shared" si="22"/>
        <v>46109.5</v>
      </c>
      <c r="G130" s="1">
        <f t="shared" si="23"/>
        <v>0.0042620210006134585</v>
      </c>
      <c r="K130" s="1">
        <f t="shared" si="26"/>
        <v>0.002665061991137918</v>
      </c>
      <c r="O130" s="1">
        <f t="shared" si="24"/>
        <v>0.0008662593985726097</v>
      </c>
      <c r="Q130" s="67">
        <f t="shared" si="25"/>
        <v>42243.0238</v>
      </c>
    </row>
    <row r="131" spans="1:17" ht="12.75">
      <c r="A131" s="48" t="s">
        <v>61</v>
      </c>
      <c r="B131" s="49" t="s">
        <v>47</v>
      </c>
      <c r="C131" s="50">
        <v>57265.3969</v>
      </c>
      <c r="D131" s="50">
        <v>0.0008</v>
      </c>
      <c r="E131" s="1">
        <f t="shared" si="21"/>
        <v>46134.0082993775</v>
      </c>
      <c r="F131" s="1">
        <f t="shared" si="22"/>
        <v>46134</v>
      </c>
      <c r="G131" s="1">
        <f t="shared" si="23"/>
        <v>0.0013130119987181388</v>
      </c>
      <c r="K131" s="1">
        <f t="shared" si="26"/>
        <v>0.0042620210006134585</v>
      </c>
      <c r="O131" s="1">
        <f t="shared" si="24"/>
        <v>0.0008653929187322088</v>
      </c>
      <c r="Q131" s="67">
        <f t="shared" si="25"/>
        <v>42246.8969</v>
      </c>
    </row>
    <row r="132" spans="1:17" ht="12.75">
      <c r="A132" s="48" t="s">
        <v>61</v>
      </c>
      <c r="B132" s="49" t="s">
        <v>58</v>
      </c>
      <c r="C132" s="50">
        <v>57265.4687</v>
      </c>
      <c r="D132" s="50">
        <v>0.0003</v>
      </c>
      <c r="E132" s="1">
        <f t="shared" si="21"/>
        <v>46134.4621378083</v>
      </c>
      <c r="F132" s="1">
        <f t="shared" si="22"/>
        <v>46134.5</v>
      </c>
      <c r="G132" s="1">
        <f t="shared" si="23"/>
        <v>-0.005990029007080011</v>
      </c>
      <c r="K132" s="1">
        <f t="shared" si="26"/>
        <v>0.0013130119987181388</v>
      </c>
      <c r="O132" s="1">
        <f t="shared" si="24"/>
        <v>0.0008653752354701599</v>
      </c>
      <c r="Q132" s="67">
        <f t="shared" si="25"/>
        <v>42246.9687</v>
      </c>
    </row>
    <row r="133" spans="1:17" ht="12.75">
      <c r="A133" s="48" t="s">
        <v>61</v>
      </c>
      <c r="B133" s="49" t="s">
        <v>47</v>
      </c>
      <c r="C133" s="50">
        <v>57265.5532</v>
      </c>
      <c r="D133" s="50">
        <v>0.0007</v>
      </c>
      <c r="E133" s="1">
        <f t="shared" si="21"/>
        <v>46134.99625128192</v>
      </c>
      <c r="F133" s="1">
        <f t="shared" si="22"/>
        <v>46135</v>
      </c>
      <c r="G133" s="1">
        <f t="shared" si="23"/>
        <v>-0.0005930699990130961</v>
      </c>
      <c r="K133" s="1">
        <f t="shared" si="26"/>
        <v>-0.005990029007080011</v>
      </c>
      <c r="O133" s="1">
        <f t="shared" si="24"/>
        <v>0.0008653575522081108</v>
      </c>
      <c r="Q133" s="67">
        <f t="shared" si="25"/>
        <v>42247.0532</v>
      </c>
    </row>
    <row r="134" spans="1:17" ht="12.75">
      <c r="A134" s="48" t="s">
        <v>61</v>
      </c>
      <c r="B134" s="49" t="s">
        <v>58</v>
      </c>
      <c r="C134" s="50">
        <v>57265.6286</v>
      </c>
      <c r="D134" s="50">
        <v>0.0003</v>
      </c>
      <c r="E134" s="1">
        <f t="shared" si="21"/>
        <v>46135.47284484293</v>
      </c>
      <c r="F134" s="1">
        <f t="shared" si="22"/>
        <v>46135.5</v>
      </c>
      <c r="G134" s="1">
        <f t="shared" si="23"/>
        <v>-0.004296111008443404</v>
      </c>
      <c r="K134" s="1">
        <f t="shared" si="26"/>
        <v>-0.0005930699990130961</v>
      </c>
      <c r="O134" s="1">
        <f t="shared" si="24"/>
        <v>0.0008653398689460619</v>
      </c>
      <c r="Q134" s="67">
        <f t="shared" si="25"/>
        <v>42247.1286</v>
      </c>
    </row>
    <row r="135" spans="1:17" ht="12.75">
      <c r="A135" s="48" t="s">
        <v>61</v>
      </c>
      <c r="B135" s="49" t="s">
        <v>47</v>
      </c>
      <c r="C135" s="50">
        <v>57269.3536</v>
      </c>
      <c r="D135" s="50">
        <v>0.0008</v>
      </c>
      <c r="E135" s="1">
        <f t="shared" si="21"/>
        <v>46159.01808376747</v>
      </c>
      <c r="F135" s="1">
        <f t="shared" si="22"/>
        <v>46159</v>
      </c>
      <c r="G135" s="1">
        <f t="shared" si="23"/>
        <v>0.002860961998521816</v>
      </c>
      <c r="K135" s="1">
        <f t="shared" si="26"/>
        <v>-0.004296111008443404</v>
      </c>
      <c r="O135" s="1">
        <f t="shared" si="24"/>
        <v>0.000864508755629759</v>
      </c>
      <c r="Q135" s="67">
        <f t="shared" si="25"/>
        <v>42250.8536</v>
      </c>
    </row>
    <row r="136" spans="1:17" ht="12.75">
      <c r="A136" s="48" t="s">
        <v>61</v>
      </c>
      <c r="B136" s="49" t="s">
        <v>58</v>
      </c>
      <c r="C136" s="50">
        <v>57269.4315</v>
      </c>
      <c r="D136" s="50">
        <v>0.0003</v>
      </c>
      <c r="E136" s="1">
        <f t="shared" si="21"/>
        <v>46159.51047950228</v>
      </c>
      <c r="F136" s="1">
        <f t="shared" si="22"/>
        <v>46159.5</v>
      </c>
      <c r="G136" s="1">
        <f t="shared" si="23"/>
        <v>0.0016579209986957721</v>
      </c>
      <c r="K136" s="1">
        <f t="shared" si="26"/>
        <v>0.002860961998521816</v>
      </c>
      <c r="O136" s="1">
        <f t="shared" si="24"/>
        <v>0.0008644910723677099</v>
      </c>
      <c r="Q136" s="67">
        <f t="shared" si="25"/>
        <v>42250.9315</v>
      </c>
    </row>
    <row r="137" spans="1:17" ht="12.75">
      <c r="A137" s="48" t="s">
        <v>61</v>
      </c>
      <c r="B137" s="49" t="s">
        <v>47</v>
      </c>
      <c r="C137" s="50">
        <v>57269.5086</v>
      </c>
      <c r="D137" s="50">
        <v>0.0003</v>
      </c>
      <c r="E137" s="1">
        <f t="shared" si="21"/>
        <v>46159.9978185415</v>
      </c>
      <c r="F137" s="1">
        <f t="shared" si="22"/>
        <v>46160</v>
      </c>
      <c r="G137" s="1">
        <f t="shared" si="23"/>
        <v>-0.0003451200027484447</v>
      </c>
      <c r="K137" s="1">
        <f t="shared" si="26"/>
        <v>0.0016579209986957721</v>
      </c>
      <c r="O137" s="1">
        <f t="shared" si="24"/>
        <v>0.000864473389105661</v>
      </c>
      <c r="Q137" s="67">
        <f t="shared" si="25"/>
        <v>42251.0086</v>
      </c>
    </row>
    <row r="138" spans="1:17" ht="12.75">
      <c r="A138" s="48" t="s">
        <v>61</v>
      </c>
      <c r="B138" s="49" t="s">
        <v>58</v>
      </c>
      <c r="C138" s="50">
        <v>57269.5927</v>
      </c>
      <c r="D138" s="50">
        <v>0.0009</v>
      </c>
      <c r="E138" s="1">
        <f t="shared" si="21"/>
        <v>46160.52940366729</v>
      </c>
      <c r="F138" s="1">
        <f t="shared" si="22"/>
        <v>46160.5</v>
      </c>
      <c r="G138" s="1">
        <f t="shared" si="23"/>
        <v>0.004651839000871405</v>
      </c>
      <c r="K138" s="1">
        <f t="shared" si="26"/>
        <v>-0.0003451200027484447</v>
      </c>
      <c r="O138" s="1">
        <f t="shared" si="24"/>
        <v>0.0008644557058436119</v>
      </c>
      <c r="Q138" s="67">
        <f t="shared" si="25"/>
        <v>42251.0927</v>
      </c>
    </row>
    <row r="139" spans="1:17" ht="12.75">
      <c r="A139" s="48" t="s">
        <v>61</v>
      </c>
      <c r="B139" s="49" t="s">
        <v>47</v>
      </c>
      <c r="C139" s="50">
        <v>57293.3986</v>
      </c>
      <c r="D139" s="50">
        <v>0.0002</v>
      </c>
      <c r="E139" s="1">
        <f t="shared" si="21"/>
        <v>46311.00339113384</v>
      </c>
      <c r="F139" s="1">
        <f t="shared" si="22"/>
        <v>46311</v>
      </c>
      <c r="G139" s="1">
        <f t="shared" si="23"/>
        <v>0.00053649799519917</v>
      </c>
      <c r="K139" s="1">
        <f t="shared" si="26"/>
        <v>0.004651839000871405</v>
      </c>
      <c r="O139" s="1">
        <f t="shared" si="24"/>
        <v>0.000859133043966864</v>
      </c>
      <c r="Q139" s="67">
        <f t="shared" si="25"/>
        <v>42274.8986</v>
      </c>
    </row>
    <row r="140" spans="1:17" ht="12.75">
      <c r="A140" s="48" t="s">
        <v>61</v>
      </c>
      <c r="B140" s="49" t="s">
        <v>47</v>
      </c>
      <c r="C140" s="50">
        <v>57300.3604</v>
      </c>
      <c r="D140" s="50">
        <v>0.0003</v>
      </c>
      <c r="E140" s="1">
        <f t="shared" si="21"/>
        <v>46355.00802048808</v>
      </c>
      <c r="F140" s="1">
        <f t="shared" si="22"/>
        <v>46355</v>
      </c>
      <c r="G140" s="1">
        <f t="shared" si="23"/>
        <v>0.0012688899951172061</v>
      </c>
      <c r="K140" s="1">
        <f t="shared" si="26"/>
        <v>0.00053649799519917</v>
      </c>
      <c r="O140" s="1">
        <f t="shared" si="24"/>
        <v>0.0008575769169065523</v>
      </c>
      <c r="Q140" s="67">
        <f t="shared" si="25"/>
        <v>42281.8604</v>
      </c>
    </row>
    <row r="141" spans="1:17" ht="12.75">
      <c r="A141" s="48" t="s">
        <v>61</v>
      </c>
      <c r="B141" s="49" t="s">
        <v>47</v>
      </c>
      <c r="C141" s="50">
        <v>57307.3218</v>
      </c>
      <c r="D141" s="50">
        <v>0.0003</v>
      </c>
      <c r="E141" s="1">
        <f t="shared" si="21"/>
        <v>46399.01012149454</v>
      </c>
      <c r="F141" s="1">
        <f t="shared" si="22"/>
        <v>46399</v>
      </c>
      <c r="G141" s="1">
        <f t="shared" si="23"/>
        <v>0.0016012819978641346</v>
      </c>
      <c r="K141" s="1">
        <f t="shared" si="26"/>
        <v>0.0012688899951172061</v>
      </c>
      <c r="O141" s="1">
        <f t="shared" si="24"/>
        <v>0.0008560207898462406</v>
      </c>
      <c r="Q141" s="67">
        <f t="shared" si="25"/>
        <v>42288.8218</v>
      </c>
    </row>
    <row r="142" spans="1:17" ht="12.75">
      <c r="A142" s="48" t="s">
        <v>61</v>
      </c>
      <c r="B142" s="49" t="s">
        <v>47</v>
      </c>
      <c r="C142" s="50">
        <v>57322.3517</v>
      </c>
      <c r="D142" s="50">
        <v>0.0006</v>
      </c>
      <c r="E142" s="1">
        <f t="shared" si="21"/>
        <v>46494.012158141915</v>
      </c>
      <c r="F142" s="1">
        <f t="shared" si="22"/>
        <v>46494</v>
      </c>
      <c r="G142" s="1">
        <f t="shared" si="23"/>
        <v>0.0019234919964219444</v>
      </c>
      <c r="K142" s="1">
        <f t="shared" si="26"/>
        <v>0.0016012819978641346</v>
      </c>
      <c r="O142" s="1">
        <f t="shared" si="24"/>
        <v>0.0008526609700569311</v>
      </c>
      <c r="Q142" s="67">
        <f t="shared" si="25"/>
        <v>42303.8517</v>
      </c>
    </row>
    <row r="143" spans="1:17" ht="12.75">
      <c r="A143" s="48" t="s">
        <v>61</v>
      </c>
      <c r="B143" s="49" t="s">
        <v>47</v>
      </c>
      <c r="C143" s="50">
        <v>57342.2825</v>
      </c>
      <c r="D143" s="50">
        <v>0.0003</v>
      </c>
      <c r="E143" s="1">
        <f t="shared" si="21"/>
        <v>46619.99214417053</v>
      </c>
      <c r="F143" s="1">
        <f t="shared" si="22"/>
        <v>46620</v>
      </c>
      <c r="G143" s="1">
        <f t="shared" si="23"/>
        <v>-0.001242840000486467</v>
      </c>
      <c r="K143" s="1">
        <f t="shared" si="26"/>
        <v>0.0019234919964219444</v>
      </c>
      <c r="O143" s="1">
        <f t="shared" si="24"/>
        <v>0.0008482047880205839</v>
      </c>
      <c r="Q143" s="67">
        <f t="shared" si="25"/>
        <v>42323.7825</v>
      </c>
    </row>
    <row r="144" spans="1:17" ht="12.75">
      <c r="A144" s="48" t="s">
        <v>61</v>
      </c>
      <c r="B144" s="49" t="s">
        <v>47</v>
      </c>
      <c r="C144" s="50">
        <v>57383.2583</v>
      </c>
      <c r="D144" s="50">
        <v>0.0003</v>
      </c>
      <c r="E144" s="1">
        <f t="shared" si="21"/>
        <v>46878.994829035706</v>
      </c>
      <c r="F144" s="1">
        <f t="shared" si="22"/>
        <v>46879</v>
      </c>
      <c r="G144" s="1">
        <f t="shared" si="23"/>
        <v>-0.000818077998701483</v>
      </c>
      <c r="K144" s="1">
        <f t="shared" si="26"/>
        <v>-0.001242840000486467</v>
      </c>
      <c r="O144" s="1">
        <f t="shared" si="24"/>
        <v>0.0008390448582792035</v>
      </c>
      <c r="Q144" s="67">
        <f t="shared" si="25"/>
        <v>42364.7583</v>
      </c>
    </row>
    <row r="145" spans="1:17" ht="12.75">
      <c r="A145" s="51" t="s">
        <v>62</v>
      </c>
      <c r="B145" s="52" t="s">
        <v>47</v>
      </c>
      <c r="C145" s="53">
        <v>59083.49876999995</v>
      </c>
      <c r="D145" s="53">
        <v>0.000224</v>
      </c>
      <c r="E145" s="1">
        <f>+(C145-C$7)/C$8</f>
        <v>57625.992975415094</v>
      </c>
      <c r="F145" s="1">
        <f t="shared" si="22"/>
        <v>57626</v>
      </c>
      <c r="G145" s="1">
        <f>+C145-(C$7+F145*C$8)</f>
        <v>-0.0011113320506410673</v>
      </c>
      <c r="K145" s="1">
        <f>+G144</f>
        <v>-0.000818077998701483</v>
      </c>
      <c r="O145" s="1">
        <f>+C$11+C$12*$F145</f>
        <v>0.00045896082379806493</v>
      </c>
      <c r="Q145" s="67">
        <f>+C145-15018.5</f>
        <v>44064.99876999995</v>
      </c>
    </row>
    <row r="146" spans="1:17" ht="12.75">
      <c r="A146" s="51" t="s">
        <v>62</v>
      </c>
      <c r="B146" s="52" t="s">
        <v>47</v>
      </c>
      <c r="C146" s="53">
        <v>59083.49914800003</v>
      </c>
      <c r="D146" s="53">
        <v>0.000451</v>
      </c>
      <c r="E146" s="1">
        <f>+(C146-C$7)/C$8</f>
        <v>57625.99536470431</v>
      </c>
      <c r="F146" s="1">
        <f t="shared" si="22"/>
        <v>57626</v>
      </c>
      <c r="G146" s="1">
        <f>+C146-(C$7+F146*C$8)</f>
        <v>-0.0007333319663302973</v>
      </c>
      <c r="K146" s="1">
        <f>+G145</f>
        <v>-0.0011113320506410673</v>
      </c>
      <c r="O146" s="1">
        <f>+C$11+C$12*$F146</f>
        <v>0.00045896082379806493</v>
      </c>
      <c r="Q146" s="67">
        <f>+C146-15018.5</f>
        <v>44064.99914800003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79">
      <selection activeCell="A88" sqref="A88"/>
    </sheetView>
  </sheetViews>
  <sheetFormatPr defaultColWidth="9.140625" defaultRowHeight="12.75"/>
  <cols>
    <col min="1" max="1" width="19.7109375" style="54" customWidth="1"/>
    <col min="2" max="2" width="4.421875" style="0" customWidth="1"/>
    <col min="3" max="3" width="12.7109375" style="54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54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55" t="s">
        <v>63</v>
      </c>
      <c r="I1" s="56" t="s">
        <v>64</v>
      </c>
      <c r="J1" s="57" t="s">
        <v>37</v>
      </c>
    </row>
    <row r="2" spans="9:10" ht="12.75">
      <c r="I2" s="58" t="s">
        <v>65</v>
      </c>
      <c r="J2" s="59" t="s">
        <v>36</v>
      </c>
    </row>
    <row r="3" spans="1:10" ht="12.75">
      <c r="A3" s="60" t="s">
        <v>66</v>
      </c>
      <c r="I3" s="58" t="s">
        <v>67</v>
      </c>
      <c r="J3" s="59" t="s">
        <v>34</v>
      </c>
    </row>
    <row r="4" spans="9:10" ht="12.75">
      <c r="I4" s="58" t="s">
        <v>68</v>
      </c>
      <c r="J4" s="59" t="s">
        <v>34</v>
      </c>
    </row>
    <row r="5" spans="9:10" ht="12.75">
      <c r="I5" s="61" t="s">
        <v>69</v>
      </c>
      <c r="J5" s="62" t="s">
        <v>35</v>
      </c>
    </row>
    <row r="11" spans="1:16" ht="12.75" customHeight="1">
      <c r="A11" s="54" t="str">
        <f aca="true" t="shared" si="0" ref="A11:A42">P11</f>
        <v> AOEB 6 </v>
      </c>
      <c r="B11" s="17" t="str">
        <f aca="true" t="shared" si="1" ref="B11:B42">IF(H11=INT(H11),"I","II")</f>
        <v>I</v>
      </c>
      <c r="C11" s="54">
        <f aca="true" t="shared" si="2" ref="C11:C42">1*G11</f>
        <v>49966.7162</v>
      </c>
      <c r="D11" t="str">
        <f aca="true" t="shared" si="3" ref="D11:D42">VLOOKUP(F11,I$1:J$5,2,FALSE)</f>
        <v>vis</v>
      </c>
      <c r="E11">
        <f>VLOOKUP(C11,A!C$21:E$973,3,FALSE)</f>
        <v>0</v>
      </c>
      <c r="F11" s="17" t="s">
        <v>69</v>
      </c>
      <c r="G11" t="str">
        <f aca="true" t="shared" si="4" ref="G11:G42">MID(I11,3,LEN(I11)-3)</f>
        <v>49966.7162</v>
      </c>
      <c r="H11" s="54">
        <f aca="true" t="shared" si="5" ref="H11:H42">1*K11</f>
        <v>-16013</v>
      </c>
      <c r="I11" s="63" t="s">
        <v>70</v>
      </c>
      <c r="J11" s="64" t="s">
        <v>71</v>
      </c>
      <c r="K11" s="63">
        <v>-16013</v>
      </c>
      <c r="L11" s="63" t="s">
        <v>72</v>
      </c>
      <c r="M11" s="64" t="s">
        <v>73</v>
      </c>
      <c r="N11" s="64" t="s">
        <v>74</v>
      </c>
      <c r="O11" s="65" t="s">
        <v>75</v>
      </c>
      <c r="P11" s="65" t="s">
        <v>76</v>
      </c>
    </row>
    <row r="12" spans="1:16" ht="12.75" customHeight="1">
      <c r="A12" s="54" t="str">
        <f t="shared" si="0"/>
        <v> AOEB 6 </v>
      </c>
      <c r="B12" s="17" t="str">
        <f t="shared" si="1"/>
        <v>I</v>
      </c>
      <c r="C12" s="54">
        <f t="shared" si="2"/>
        <v>49967.6662</v>
      </c>
      <c r="D12" t="str">
        <f t="shared" si="3"/>
        <v>vis</v>
      </c>
      <c r="E12">
        <f>VLOOKUP(C12,A!C$21:E$973,3,FALSE)</f>
        <v>6.004826034419395</v>
      </c>
      <c r="F12" s="17" t="s">
        <v>69</v>
      </c>
      <c r="G12" t="str">
        <f t="shared" si="4"/>
        <v>49967.6662</v>
      </c>
      <c r="H12" s="54">
        <f t="shared" si="5"/>
        <v>-16007</v>
      </c>
      <c r="I12" s="63" t="s">
        <v>77</v>
      </c>
      <c r="J12" s="64" t="s">
        <v>78</v>
      </c>
      <c r="K12" s="63">
        <v>-16007</v>
      </c>
      <c r="L12" s="63" t="s">
        <v>79</v>
      </c>
      <c r="M12" s="64" t="s">
        <v>73</v>
      </c>
      <c r="N12" s="64" t="s">
        <v>74</v>
      </c>
      <c r="O12" s="65" t="s">
        <v>75</v>
      </c>
      <c r="P12" s="65" t="s">
        <v>76</v>
      </c>
    </row>
    <row r="13" spans="1:16" ht="12.75" customHeight="1">
      <c r="A13" s="54" t="str">
        <f t="shared" si="0"/>
        <v> AOEB 6 </v>
      </c>
      <c r="B13" s="17" t="str">
        <f t="shared" si="1"/>
        <v>I</v>
      </c>
      <c r="C13" s="54">
        <f t="shared" si="2"/>
        <v>49971.6202</v>
      </c>
      <c r="D13" t="str">
        <f t="shared" si="3"/>
        <v>vis</v>
      </c>
      <c r="E13">
        <f>VLOOKUP(C13,A!C$21:E$973,3,FALSE)</f>
        <v>30.99754407668723</v>
      </c>
      <c r="F13" s="17" t="s">
        <v>69</v>
      </c>
      <c r="G13" t="str">
        <f t="shared" si="4"/>
        <v>49971.6202</v>
      </c>
      <c r="H13" s="54">
        <f t="shared" si="5"/>
        <v>-15982</v>
      </c>
      <c r="I13" s="63" t="s">
        <v>80</v>
      </c>
      <c r="J13" s="64" t="s">
        <v>81</v>
      </c>
      <c r="K13" s="63">
        <v>-15982</v>
      </c>
      <c r="L13" s="63" t="s">
        <v>82</v>
      </c>
      <c r="M13" s="64" t="s">
        <v>73</v>
      </c>
      <c r="N13" s="64" t="s">
        <v>74</v>
      </c>
      <c r="O13" s="65" t="s">
        <v>75</v>
      </c>
      <c r="P13" s="65" t="s">
        <v>76</v>
      </c>
    </row>
    <row r="14" spans="1:16" ht="12.75" customHeight="1">
      <c r="A14" s="54" t="str">
        <f t="shared" si="0"/>
        <v> AOEB 6 </v>
      </c>
      <c r="B14" s="17" t="str">
        <f t="shared" si="1"/>
        <v>I</v>
      </c>
      <c r="C14" s="54">
        <f t="shared" si="2"/>
        <v>49975.5764</v>
      </c>
      <c r="D14" t="str">
        <f t="shared" si="3"/>
        <v>vis</v>
      </c>
      <c r="E14">
        <f>VLOOKUP(C14,A!C$21:E$973,3,FALSE)</f>
        <v>56.00416803189355</v>
      </c>
      <c r="F14" s="17" t="s">
        <v>69</v>
      </c>
      <c r="G14" t="str">
        <f t="shared" si="4"/>
        <v>49975.5764</v>
      </c>
      <c r="H14" s="54">
        <f t="shared" si="5"/>
        <v>-15957</v>
      </c>
      <c r="I14" s="63" t="s">
        <v>83</v>
      </c>
      <c r="J14" s="64" t="s">
        <v>84</v>
      </c>
      <c r="K14" s="63">
        <v>-15957</v>
      </c>
      <c r="L14" s="63" t="s">
        <v>85</v>
      </c>
      <c r="M14" s="64" t="s">
        <v>73</v>
      </c>
      <c r="N14" s="64" t="s">
        <v>74</v>
      </c>
      <c r="O14" s="65" t="s">
        <v>75</v>
      </c>
      <c r="P14" s="65" t="s">
        <v>76</v>
      </c>
    </row>
    <row r="15" spans="1:16" ht="12.75" customHeight="1">
      <c r="A15" s="54" t="str">
        <f t="shared" si="0"/>
        <v> AOEB 6 </v>
      </c>
      <c r="B15" s="17" t="str">
        <f t="shared" si="1"/>
        <v>I</v>
      </c>
      <c r="C15" s="54">
        <f t="shared" si="2"/>
        <v>50003.5796</v>
      </c>
      <c r="D15" t="str">
        <f t="shared" si="3"/>
        <v>vis</v>
      </c>
      <c r="E15">
        <f>VLOOKUP(C15,A!C$21:E$973,3,FALSE)</f>
        <v>233.00874109248673</v>
      </c>
      <c r="F15" s="17" t="s">
        <v>69</v>
      </c>
      <c r="G15" t="str">
        <f t="shared" si="4"/>
        <v>50003.5796</v>
      </c>
      <c r="H15" s="54">
        <f t="shared" si="5"/>
        <v>-15780</v>
      </c>
      <c r="I15" s="63" t="s">
        <v>86</v>
      </c>
      <c r="J15" s="64" t="s">
        <v>87</v>
      </c>
      <c r="K15" s="63">
        <v>-15780</v>
      </c>
      <c r="L15" s="63" t="s">
        <v>88</v>
      </c>
      <c r="M15" s="64" t="s">
        <v>73</v>
      </c>
      <c r="N15" s="64" t="s">
        <v>74</v>
      </c>
      <c r="O15" s="65" t="s">
        <v>75</v>
      </c>
      <c r="P15" s="65" t="s">
        <v>76</v>
      </c>
    </row>
    <row r="16" spans="1:16" ht="12.75" customHeight="1">
      <c r="A16" s="54" t="str">
        <f t="shared" si="0"/>
        <v> AOEB 6 </v>
      </c>
      <c r="B16" s="17" t="str">
        <f t="shared" si="1"/>
        <v>I</v>
      </c>
      <c r="C16" s="54">
        <f t="shared" si="2"/>
        <v>50261.7724</v>
      </c>
      <c r="D16" t="str">
        <f t="shared" si="3"/>
        <v>vis</v>
      </c>
      <c r="E16">
        <f>VLOOKUP(C16,A!C$21:E$973,3,FALSE)</f>
        <v>1865.011738297135</v>
      </c>
      <c r="F16" s="17" t="s">
        <v>69</v>
      </c>
      <c r="G16" t="str">
        <f t="shared" si="4"/>
        <v>50261.7724</v>
      </c>
      <c r="H16" s="54">
        <f t="shared" si="5"/>
        <v>-14148</v>
      </c>
      <c r="I16" s="63" t="s">
        <v>89</v>
      </c>
      <c r="J16" s="64" t="s">
        <v>90</v>
      </c>
      <c r="K16" s="63">
        <v>-14148</v>
      </c>
      <c r="L16" s="63" t="s">
        <v>91</v>
      </c>
      <c r="M16" s="64" t="s">
        <v>73</v>
      </c>
      <c r="N16" s="64" t="s">
        <v>74</v>
      </c>
      <c r="O16" s="65" t="s">
        <v>75</v>
      </c>
      <c r="P16" s="65" t="s">
        <v>76</v>
      </c>
    </row>
    <row r="17" spans="1:16" ht="12.75" customHeight="1">
      <c r="A17" s="54" t="str">
        <f t="shared" si="0"/>
        <v> AOEB 6 </v>
      </c>
      <c r="B17" s="17" t="str">
        <f t="shared" si="1"/>
        <v>I</v>
      </c>
      <c r="C17" s="54">
        <f t="shared" si="2"/>
        <v>50292.7818</v>
      </c>
      <c r="D17" t="str">
        <f t="shared" si="3"/>
        <v>vis</v>
      </c>
      <c r="E17">
        <f>VLOOKUP(C17,A!C$21:E$973,3,FALSE)</f>
        <v>2061.018109278469</v>
      </c>
      <c r="F17" s="17" t="s">
        <v>69</v>
      </c>
      <c r="G17" t="str">
        <f t="shared" si="4"/>
        <v>50292.7818</v>
      </c>
      <c r="H17" s="54">
        <f t="shared" si="5"/>
        <v>-13952</v>
      </c>
      <c r="I17" s="63" t="s">
        <v>92</v>
      </c>
      <c r="J17" s="64" t="s">
        <v>93</v>
      </c>
      <c r="K17" s="63">
        <v>-13952</v>
      </c>
      <c r="L17" s="63" t="s">
        <v>94</v>
      </c>
      <c r="M17" s="64" t="s">
        <v>73</v>
      </c>
      <c r="N17" s="64" t="s">
        <v>74</v>
      </c>
      <c r="O17" s="65" t="s">
        <v>75</v>
      </c>
      <c r="P17" s="65" t="s">
        <v>76</v>
      </c>
    </row>
    <row r="18" spans="1:16" ht="12.75" customHeight="1">
      <c r="A18" s="54" t="str">
        <f t="shared" si="0"/>
        <v> AOEB 6 </v>
      </c>
      <c r="B18" s="17" t="str">
        <f t="shared" si="1"/>
        <v>I</v>
      </c>
      <c r="C18" s="54">
        <f t="shared" si="2"/>
        <v>50302.7486</v>
      </c>
      <c r="D18" t="str">
        <f t="shared" si="3"/>
        <v>vis</v>
      </c>
      <c r="E18">
        <f>VLOOKUP(C18,A!C$21:E$973,3,FALSE)</f>
        <v>2124.016951510097</v>
      </c>
      <c r="F18" s="17" t="s">
        <v>69</v>
      </c>
      <c r="G18" t="str">
        <f t="shared" si="4"/>
        <v>50302.7486</v>
      </c>
      <c r="H18" s="54">
        <f t="shared" si="5"/>
        <v>-13889</v>
      </c>
      <c r="I18" s="63" t="s">
        <v>95</v>
      </c>
      <c r="J18" s="64" t="s">
        <v>96</v>
      </c>
      <c r="K18" s="63">
        <v>-13889</v>
      </c>
      <c r="L18" s="63" t="s">
        <v>97</v>
      </c>
      <c r="M18" s="64" t="s">
        <v>73</v>
      </c>
      <c r="N18" s="64" t="s">
        <v>74</v>
      </c>
      <c r="O18" s="65" t="s">
        <v>75</v>
      </c>
      <c r="P18" s="65" t="s">
        <v>76</v>
      </c>
    </row>
    <row r="19" spans="1:16" ht="12.75" customHeight="1">
      <c r="A19" s="54" t="str">
        <f t="shared" si="0"/>
        <v> AOEB 6 </v>
      </c>
      <c r="B19" s="17" t="str">
        <f t="shared" si="1"/>
        <v>I</v>
      </c>
      <c r="C19" s="54">
        <f t="shared" si="2"/>
        <v>50317.6188</v>
      </c>
      <c r="D19" t="str">
        <f t="shared" si="3"/>
        <v>vis</v>
      </c>
      <c r="E19">
        <f>VLOOKUP(C19,A!C$21:E$973,3,FALSE)</f>
        <v>2218.00954529671</v>
      </c>
      <c r="F19" s="17" t="s">
        <v>69</v>
      </c>
      <c r="G19" t="str">
        <f t="shared" si="4"/>
        <v>50317.6188</v>
      </c>
      <c r="H19" s="54">
        <f t="shared" si="5"/>
        <v>-13795</v>
      </c>
      <c r="I19" s="63" t="s">
        <v>98</v>
      </c>
      <c r="J19" s="64" t="s">
        <v>99</v>
      </c>
      <c r="K19" s="63">
        <v>-13795</v>
      </c>
      <c r="L19" s="63" t="s">
        <v>100</v>
      </c>
      <c r="M19" s="64" t="s">
        <v>73</v>
      </c>
      <c r="N19" s="64" t="s">
        <v>74</v>
      </c>
      <c r="O19" s="65" t="s">
        <v>75</v>
      </c>
      <c r="P19" s="65" t="s">
        <v>76</v>
      </c>
    </row>
    <row r="20" spans="1:16" ht="12.75" customHeight="1">
      <c r="A20" s="54" t="str">
        <f t="shared" si="0"/>
        <v> AOEB 6 </v>
      </c>
      <c r="B20" s="17" t="str">
        <f t="shared" si="1"/>
        <v>I</v>
      </c>
      <c r="C20" s="54">
        <f t="shared" si="2"/>
        <v>50330.7487</v>
      </c>
      <c r="D20" t="str">
        <f t="shared" si="3"/>
        <v>vis</v>
      </c>
      <c r="E20">
        <f>VLOOKUP(C20,A!C$21:E$973,3,FALSE)</f>
        <v>2301.0019298751986</v>
      </c>
      <c r="F20" s="17" t="s">
        <v>69</v>
      </c>
      <c r="G20" t="str">
        <f t="shared" si="4"/>
        <v>50330.7487</v>
      </c>
      <c r="H20" s="54">
        <f t="shared" si="5"/>
        <v>-13712</v>
      </c>
      <c r="I20" s="63" t="s">
        <v>101</v>
      </c>
      <c r="J20" s="64" t="s">
        <v>102</v>
      </c>
      <c r="K20" s="63">
        <v>-13712</v>
      </c>
      <c r="L20" s="63" t="s">
        <v>103</v>
      </c>
      <c r="M20" s="64" t="s">
        <v>73</v>
      </c>
      <c r="N20" s="64" t="s">
        <v>74</v>
      </c>
      <c r="O20" s="65" t="s">
        <v>75</v>
      </c>
      <c r="P20" s="65" t="s">
        <v>76</v>
      </c>
    </row>
    <row r="21" spans="1:16" ht="12.75" customHeight="1">
      <c r="A21" s="54" t="str">
        <f t="shared" si="0"/>
        <v> AOEB 6 </v>
      </c>
      <c r="B21" s="17" t="str">
        <f t="shared" si="1"/>
        <v>I</v>
      </c>
      <c r="C21" s="54">
        <f t="shared" si="2"/>
        <v>50345.7795</v>
      </c>
      <c r="D21" t="str">
        <f t="shared" si="3"/>
        <v>vis</v>
      </c>
      <c r="E21">
        <f>VLOOKUP(C21,A!C$21:E$973,3,FALSE)</f>
        <v>2396.009655305125</v>
      </c>
      <c r="F21" s="17" t="s">
        <v>69</v>
      </c>
      <c r="G21" t="str">
        <f t="shared" si="4"/>
        <v>50345.7795</v>
      </c>
      <c r="H21" s="54">
        <f t="shared" si="5"/>
        <v>-13617</v>
      </c>
      <c r="I21" s="63" t="s">
        <v>104</v>
      </c>
      <c r="J21" s="64" t="s">
        <v>105</v>
      </c>
      <c r="K21" s="63">
        <v>-13617</v>
      </c>
      <c r="L21" s="63" t="s">
        <v>106</v>
      </c>
      <c r="M21" s="64" t="s">
        <v>73</v>
      </c>
      <c r="N21" s="64" t="s">
        <v>74</v>
      </c>
      <c r="O21" s="65" t="s">
        <v>75</v>
      </c>
      <c r="P21" s="65" t="s">
        <v>76</v>
      </c>
    </row>
    <row r="22" spans="1:16" ht="12.75" customHeight="1">
      <c r="A22" s="54" t="str">
        <f t="shared" si="0"/>
        <v> AOEB 6 </v>
      </c>
      <c r="B22" s="17" t="str">
        <f t="shared" si="1"/>
        <v>I</v>
      </c>
      <c r="C22" s="54">
        <f t="shared" si="2"/>
        <v>50346.7289</v>
      </c>
      <c r="D22" t="str">
        <f t="shared" si="3"/>
        <v>vis</v>
      </c>
      <c r="E22">
        <f>VLOOKUP(C22,A!C$21:E$973,3,FALSE)</f>
        <v>2402.0106888178884</v>
      </c>
      <c r="F22" s="17" t="s">
        <v>69</v>
      </c>
      <c r="G22" t="str">
        <f t="shared" si="4"/>
        <v>50346.7289</v>
      </c>
      <c r="H22" s="54">
        <f t="shared" si="5"/>
        <v>-13611</v>
      </c>
      <c r="I22" s="63" t="s">
        <v>107</v>
      </c>
      <c r="J22" s="64" t="s">
        <v>108</v>
      </c>
      <c r="K22" s="63">
        <v>-13611</v>
      </c>
      <c r="L22" s="63" t="s">
        <v>91</v>
      </c>
      <c r="M22" s="64" t="s">
        <v>73</v>
      </c>
      <c r="N22" s="64" t="s">
        <v>74</v>
      </c>
      <c r="O22" s="65" t="s">
        <v>75</v>
      </c>
      <c r="P22" s="65" t="s">
        <v>76</v>
      </c>
    </row>
    <row r="23" spans="1:16" ht="12.75" customHeight="1">
      <c r="A23" s="54" t="str">
        <f t="shared" si="0"/>
        <v> AOEB 6 </v>
      </c>
      <c r="B23" s="17" t="str">
        <f t="shared" si="1"/>
        <v>I</v>
      </c>
      <c r="C23" s="54">
        <f t="shared" si="2"/>
        <v>50347.6771</v>
      </c>
      <c r="D23" t="str">
        <f t="shared" si="3"/>
        <v>vis</v>
      </c>
      <c r="E23">
        <f>VLOOKUP(C23,A!C$21:E$973,3,FALSE)</f>
        <v>2408.0041372872015</v>
      </c>
      <c r="F23" s="17" t="s">
        <v>69</v>
      </c>
      <c r="G23" t="str">
        <f t="shared" si="4"/>
        <v>50347.6771</v>
      </c>
      <c r="H23" s="54">
        <f t="shared" si="5"/>
        <v>-13605</v>
      </c>
      <c r="I23" s="63" t="s">
        <v>109</v>
      </c>
      <c r="J23" s="64" t="s">
        <v>110</v>
      </c>
      <c r="K23" s="63">
        <v>-13605</v>
      </c>
      <c r="L23" s="63" t="s">
        <v>111</v>
      </c>
      <c r="M23" s="64" t="s">
        <v>73</v>
      </c>
      <c r="N23" s="64" t="s">
        <v>74</v>
      </c>
      <c r="O23" s="65" t="s">
        <v>75</v>
      </c>
      <c r="P23" s="65" t="s">
        <v>76</v>
      </c>
    </row>
    <row r="24" spans="1:16" ht="12.75" customHeight="1">
      <c r="A24" s="54" t="str">
        <f t="shared" si="0"/>
        <v> AOEB 6 </v>
      </c>
      <c r="B24" s="17" t="str">
        <f t="shared" si="1"/>
        <v>I</v>
      </c>
      <c r="C24" s="54">
        <f t="shared" si="2"/>
        <v>50348.6254</v>
      </c>
      <c r="D24" t="str">
        <f t="shared" si="3"/>
        <v>vis</v>
      </c>
      <c r="E24">
        <f>VLOOKUP(C24,A!C$21:E$973,3,FALSE)</f>
        <v>2413.9982178434493</v>
      </c>
      <c r="F24" s="17" t="s">
        <v>69</v>
      </c>
      <c r="G24" t="str">
        <f t="shared" si="4"/>
        <v>50348.6254</v>
      </c>
      <c r="H24" s="54">
        <f t="shared" si="5"/>
        <v>-13599</v>
      </c>
      <c r="I24" s="63" t="s">
        <v>112</v>
      </c>
      <c r="J24" s="64" t="s">
        <v>113</v>
      </c>
      <c r="K24" s="63">
        <v>-13599</v>
      </c>
      <c r="L24" s="63" t="s">
        <v>85</v>
      </c>
      <c r="M24" s="64" t="s">
        <v>73</v>
      </c>
      <c r="N24" s="64" t="s">
        <v>74</v>
      </c>
      <c r="O24" s="65" t="s">
        <v>75</v>
      </c>
      <c r="P24" s="65" t="s">
        <v>76</v>
      </c>
    </row>
    <row r="25" spans="1:16" ht="12.75" customHeight="1">
      <c r="A25" s="54" t="str">
        <f t="shared" si="0"/>
        <v> AOEB 6 </v>
      </c>
      <c r="B25" s="17" t="str">
        <f t="shared" si="1"/>
        <v>I</v>
      </c>
      <c r="C25" s="54">
        <f t="shared" si="2"/>
        <v>50350.6855</v>
      </c>
      <c r="D25" t="str">
        <f t="shared" si="3"/>
        <v>vis</v>
      </c>
      <c r="E25">
        <f>VLOOKUP(C25,A!C$21:E$973,3,FALSE)</f>
        <v>2427.0198411208808</v>
      </c>
      <c r="F25" s="17" t="s">
        <v>69</v>
      </c>
      <c r="G25" t="str">
        <f t="shared" si="4"/>
        <v>50350.6855</v>
      </c>
      <c r="H25" s="54">
        <f t="shared" si="5"/>
        <v>-13586</v>
      </c>
      <c r="I25" s="63" t="s">
        <v>114</v>
      </c>
      <c r="J25" s="64" t="s">
        <v>115</v>
      </c>
      <c r="K25" s="63">
        <v>-13586</v>
      </c>
      <c r="L25" s="63" t="s">
        <v>116</v>
      </c>
      <c r="M25" s="64" t="s">
        <v>73</v>
      </c>
      <c r="N25" s="64" t="s">
        <v>74</v>
      </c>
      <c r="O25" s="65" t="s">
        <v>75</v>
      </c>
      <c r="P25" s="65" t="s">
        <v>76</v>
      </c>
    </row>
    <row r="26" spans="1:16" ht="12.75" customHeight="1">
      <c r="A26" s="54" t="str">
        <f t="shared" si="0"/>
        <v> AOEB 6 </v>
      </c>
      <c r="B26" s="17" t="str">
        <f t="shared" si="1"/>
        <v>I</v>
      </c>
      <c r="C26" s="54">
        <f t="shared" si="2"/>
        <v>50371.5674</v>
      </c>
      <c r="D26" t="str">
        <f t="shared" si="3"/>
        <v>vis</v>
      </c>
      <c r="E26">
        <f>VLOOKUP(C26,A!C$21:E$973,3,FALSE)</f>
        <v>2559.011606140384</v>
      </c>
      <c r="F26" s="17" t="s">
        <v>69</v>
      </c>
      <c r="G26" t="str">
        <f t="shared" si="4"/>
        <v>50371.5674</v>
      </c>
      <c r="H26" s="54">
        <f t="shared" si="5"/>
        <v>-13454</v>
      </c>
      <c r="I26" s="63" t="s">
        <v>117</v>
      </c>
      <c r="J26" s="64" t="s">
        <v>118</v>
      </c>
      <c r="K26" s="63">
        <v>-13454</v>
      </c>
      <c r="L26" s="63" t="s">
        <v>119</v>
      </c>
      <c r="M26" s="64" t="s">
        <v>73</v>
      </c>
      <c r="N26" s="64" t="s">
        <v>74</v>
      </c>
      <c r="O26" s="65" t="s">
        <v>75</v>
      </c>
      <c r="P26" s="65" t="s">
        <v>76</v>
      </c>
    </row>
    <row r="27" spans="1:16" ht="12.75" customHeight="1">
      <c r="A27" s="54" t="str">
        <f t="shared" si="0"/>
        <v> AOEB 6 </v>
      </c>
      <c r="B27" s="17" t="str">
        <f t="shared" si="1"/>
        <v>I</v>
      </c>
      <c r="C27" s="54">
        <f t="shared" si="2"/>
        <v>50382.6419</v>
      </c>
      <c r="D27" t="str">
        <f t="shared" si="3"/>
        <v>vis</v>
      </c>
      <c r="E27">
        <f>VLOOKUP(C27,A!C$21:E$973,3,FALSE)</f>
        <v>2629.0120755281696</v>
      </c>
      <c r="F27" s="17" t="s">
        <v>69</v>
      </c>
      <c r="G27" t="str">
        <f t="shared" si="4"/>
        <v>50382.6419</v>
      </c>
      <c r="H27" s="54">
        <f t="shared" si="5"/>
        <v>-13384</v>
      </c>
      <c r="I27" s="63" t="s">
        <v>120</v>
      </c>
      <c r="J27" s="64" t="s">
        <v>121</v>
      </c>
      <c r="K27" s="63">
        <v>-13384</v>
      </c>
      <c r="L27" s="63" t="s">
        <v>122</v>
      </c>
      <c r="M27" s="64" t="s">
        <v>73</v>
      </c>
      <c r="N27" s="64" t="s">
        <v>74</v>
      </c>
      <c r="O27" s="65" t="s">
        <v>75</v>
      </c>
      <c r="P27" s="65" t="s">
        <v>76</v>
      </c>
    </row>
    <row r="28" spans="1:16" ht="12.75" customHeight="1">
      <c r="A28" s="54" t="str">
        <f t="shared" si="0"/>
        <v> AOEB 6 </v>
      </c>
      <c r="B28" s="17" t="str">
        <f t="shared" si="1"/>
        <v>I</v>
      </c>
      <c r="C28" s="54">
        <f t="shared" si="2"/>
        <v>50404.6322</v>
      </c>
      <c r="D28" t="str">
        <f t="shared" si="3"/>
        <v>vis</v>
      </c>
      <c r="E28">
        <f>VLOOKUP(C28,A!C$21:E$973,3,FALSE)</f>
        <v>2768.009892312468</v>
      </c>
      <c r="F28" s="17" t="s">
        <v>69</v>
      </c>
      <c r="G28" t="str">
        <f t="shared" si="4"/>
        <v>50404.6322</v>
      </c>
      <c r="H28" s="54">
        <f t="shared" si="5"/>
        <v>-13245</v>
      </c>
      <c r="I28" s="63" t="s">
        <v>123</v>
      </c>
      <c r="J28" s="64" t="s">
        <v>124</v>
      </c>
      <c r="K28" s="63">
        <v>-13245</v>
      </c>
      <c r="L28" s="63" t="s">
        <v>125</v>
      </c>
      <c r="M28" s="64" t="s">
        <v>73</v>
      </c>
      <c r="N28" s="64" t="s">
        <v>74</v>
      </c>
      <c r="O28" s="65" t="s">
        <v>75</v>
      </c>
      <c r="P28" s="65" t="s">
        <v>76</v>
      </c>
    </row>
    <row r="29" spans="1:16" ht="12.75" customHeight="1">
      <c r="A29" s="54" t="str">
        <f t="shared" si="0"/>
        <v> AOEB 6 </v>
      </c>
      <c r="B29" s="17" t="str">
        <f t="shared" si="1"/>
        <v>I</v>
      </c>
      <c r="C29" s="54">
        <f t="shared" si="2"/>
        <v>50415.5463</v>
      </c>
      <c r="D29" t="str">
        <f t="shared" si="3"/>
        <v>vis</v>
      </c>
      <c r="E29">
        <f>VLOOKUP(C29,A!C$21:E$973,3,FALSE)</f>
        <v>2836.996494230855</v>
      </c>
      <c r="F29" s="17" t="s">
        <v>69</v>
      </c>
      <c r="G29" t="str">
        <f t="shared" si="4"/>
        <v>50415.5463</v>
      </c>
      <c r="H29" s="54">
        <f t="shared" si="5"/>
        <v>-13176</v>
      </c>
      <c r="I29" s="63" t="s">
        <v>126</v>
      </c>
      <c r="J29" s="64" t="s">
        <v>127</v>
      </c>
      <c r="K29" s="63">
        <v>-13176</v>
      </c>
      <c r="L29" s="63" t="s">
        <v>128</v>
      </c>
      <c r="M29" s="64" t="s">
        <v>73</v>
      </c>
      <c r="N29" s="64" t="s">
        <v>74</v>
      </c>
      <c r="O29" s="65" t="s">
        <v>75</v>
      </c>
      <c r="P29" s="65" t="s">
        <v>76</v>
      </c>
    </row>
    <row r="30" spans="1:16" ht="12.75" customHeight="1">
      <c r="A30" s="54" t="str">
        <f t="shared" si="0"/>
        <v> AOEB 6 </v>
      </c>
      <c r="B30" s="17" t="str">
        <f t="shared" si="1"/>
        <v>I</v>
      </c>
      <c r="C30" s="54">
        <f t="shared" si="2"/>
        <v>50417.6039</v>
      </c>
      <c r="D30" t="str">
        <f t="shared" si="3"/>
        <v>vis</v>
      </c>
      <c r="E30">
        <f>VLOOKUP(C30,A!C$21:E$973,3,FALSE)</f>
        <v>2850.0023153344973</v>
      </c>
      <c r="F30" s="17" t="s">
        <v>69</v>
      </c>
      <c r="G30" t="str">
        <f t="shared" si="4"/>
        <v>50417.6039</v>
      </c>
      <c r="H30" s="54">
        <f t="shared" si="5"/>
        <v>-13163</v>
      </c>
      <c r="I30" s="63" t="s">
        <v>129</v>
      </c>
      <c r="J30" s="64" t="s">
        <v>130</v>
      </c>
      <c r="K30" s="63">
        <v>-13163</v>
      </c>
      <c r="L30" s="63" t="s">
        <v>88</v>
      </c>
      <c r="M30" s="64" t="s">
        <v>73</v>
      </c>
      <c r="N30" s="64" t="s">
        <v>74</v>
      </c>
      <c r="O30" s="65" t="s">
        <v>75</v>
      </c>
      <c r="P30" s="65" t="s">
        <v>76</v>
      </c>
    </row>
    <row r="31" spans="1:16" ht="12.75" customHeight="1">
      <c r="A31" s="54" t="str">
        <f t="shared" si="0"/>
        <v> AOEB 6 </v>
      </c>
      <c r="B31" s="17" t="str">
        <f t="shared" si="1"/>
        <v>I</v>
      </c>
      <c r="C31" s="54">
        <f t="shared" si="2"/>
        <v>50420.6093</v>
      </c>
      <c r="D31" t="str">
        <f t="shared" si="3"/>
        <v>vis</v>
      </c>
      <c r="E31">
        <f>VLOOKUP(C31,A!C$21:E$973,3,FALSE)</f>
        <v>2868.99905655962</v>
      </c>
      <c r="F31" s="17" t="s">
        <v>69</v>
      </c>
      <c r="G31" t="str">
        <f t="shared" si="4"/>
        <v>50420.6093</v>
      </c>
      <c r="H31" s="54">
        <f t="shared" si="5"/>
        <v>-13144</v>
      </c>
      <c r="I31" s="63" t="s">
        <v>131</v>
      </c>
      <c r="J31" s="64" t="s">
        <v>132</v>
      </c>
      <c r="K31" s="63">
        <v>-13144</v>
      </c>
      <c r="L31" s="63" t="s">
        <v>133</v>
      </c>
      <c r="M31" s="64" t="s">
        <v>73</v>
      </c>
      <c r="N31" s="64" t="s">
        <v>74</v>
      </c>
      <c r="O31" s="65" t="s">
        <v>75</v>
      </c>
      <c r="P31" s="65" t="s">
        <v>76</v>
      </c>
    </row>
    <row r="32" spans="1:16" ht="12.75" customHeight="1">
      <c r="A32" s="54" t="str">
        <f t="shared" si="0"/>
        <v> AOEB 6 </v>
      </c>
      <c r="B32" s="17" t="str">
        <f t="shared" si="1"/>
        <v>I</v>
      </c>
      <c r="C32" s="54">
        <f t="shared" si="2"/>
        <v>50421.5585</v>
      </c>
      <c r="D32" t="str">
        <f t="shared" si="3"/>
        <v>vis</v>
      </c>
      <c r="E32">
        <f>VLOOKUP(C32,A!C$21:E$973,3,FALSE)</f>
        <v>2874.998825898467</v>
      </c>
      <c r="F32" s="17" t="s">
        <v>69</v>
      </c>
      <c r="G32" t="str">
        <f t="shared" si="4"/>
        <v>50421.5585</v>
      </c>
      <c r="H32" s="54">
        <f t="shared" si="5"/>
        <v>-13138</v>
      </c>
      <c r="I32" s="63" t="s">
        <v>134</v>
      </c>
      <c r="J32" s="64" t="s">
        <v>135</v>
      </c>
      <c r="K32" s="63">
        <v>-13138</v>
      </c>
      <c r="L32" s="63" t="s">
        <v>133</v>
      </c>
      <c r="M32" s="64" t="s">
        <v>73</v>
      </c>
      <c r="N32" s="64" t="s">
        <v>74</v>
      </c>
      <c r="O32" s="65" t="s">
        <v>75</v>
      </c>
      <c r="P32" s="65" t="s">
        <v>76</v>
      </c>
    </row>
    <row r="33" spans="1:16" ht="12.75" customHeight="1">
      <c r="A33" s="54" t="str">
        <f t="shared" si="0"/>
        <v> AOEB 6 </v>
      </c>
      <c r="B33" s="17" t="str">
        <f t="shared" si="1"/>
        <v>I</v>
      </c>
      <c r="C33" s="54">
        <f t="shared" si="2"/>
        <v>50426.622</v>
      </c>
      <c r="D33" t="str">
        <f t="shared" si="3"/>
        <v>vis</v>
      </c>
      <c r="E33">
        <f>VLOOKUP(C33,A!C$21:E$973,3,FALSE)</f>
        <v>2907.0045486620447</v>
      </c>
      <c r="F33" s="17" t="s">
        <v>69</v>
      </c>
      <c r="G33" t="str">
        <f t="shared" si="4"/>
        <v>50426.6220</v>
      </c>
      <c r="H33" s="54">
        <f t="shared" si="5"/>
        <v>-13106</v>
      </c>
      <c r="I33" s="63" t="s">
        <v>136</v>
      </c>
      <c r="J33" s="64" t="s">
        <v>137</v>
      </c>
      <c r="K33" s="63">
        <v>-13106</v>
      </c>
      <c r="L33" s="63" t="s">
        <v>138</v>
      </c>
      <c r="M33" s="64" t="s">
        <v>73</v>
      </c>
      <c r="N33" s="64" t="s">
        <v>74</v>
      </c>
      <c r="O33" s="65" t="s">
        <v>75</v>
      </c>
      <c r="P33" s="65" t="s">
        <v>76</v>
      </c>
    </row>
    <row r="34" spans="1:16" ht="12.75" customHeight="1">
      <c r="A34" s="54" t="str">
        <f t="shared" si="0"/>
        <v> AOEB 6 </v>
      </c>
      <c r="B34" s="17" t="str">
        <f t="shared" si="1"/>
        <v>I</v>
      </c>
      <c r="C34" s="54">
        <f t="shared" si="2"/>
        <v>50427.5711</v>
      </c>
      <c r="D34" t="str">
        <f t="shared" si="3"/>
        <v>vis</v>
      </c>
      <c r="E34">
        <f>VLOOKUP(C34,A!C$21:E$973,3,FALSE)</f>
        <v>2913.003685913911</v>
      </c>
      <c r="F34" s="17" t="s">
        <v>69</v>
      </c>
      <c r="G34" t="str">
        <f t="shared" si="4"/>
        <v>50427.5711</v>
      </c>
      <c r="H34" s="54">
        <f t="shared" si="5"/>
        <v>-13100</v>
      </c>
      <c r="I34" s="63" t="s">
        <v>139</v>
      </c>
      <c r="J34" s="64" t="s">
        <v>140</v>
      </c>
      <c r="K34" s="63">
        <v>-13100</v>
      </c>
      <c r="L34" s="63" t="s">
        <v>141</v>
      </c>
      <c r="M34" s="64" t="s">
        <v>73</v>
      </c>
      <c r="N34" s="64" t="s">
        <v>74</v>
      </c>
      <c r="O34" s="65" t="s">
        <v>75</v>
      </c>
      <c r="P34" s="65" t="s">
        <v>76</v>
      </c>
    </row>
    <row r="35" spans="1:16" ht="12.75" customHeight="1">
      <c r="A35" s="54" t="str">
        <f t="shared" si="0"/>
        <v> AOEB 6 </v>
      </c>
      <c r="B35" s="17" t="str">
        <f t="shared" si="1"/>
        <v>I</v>
      </c>
      <c r="C35" s="54">
        <f t="shared" si="2"/>
        <v>50449.562</v>
      </c>
      <c r="D35" t="str">
        <f t="shared" si="3"/>
        <v>vis</v>
      </c>
      <c r="E35">
        <f>VLOOKUP(C35,A!C$21:E$973,3,FALSE)</f>
        <v>3052.005295219911</v>
      </c>
      <c r="F35" s="17" t="s">
        <v>69</v>
      </c>
      <c r="G35" t="str">
        <f t="shared" si="4"/>
        <v>50449.5620</v>
      </c>
      <c r="H35" s="54">
        <f t="shared" si="5"/>
        <v>-12961</v>
      </c>
      <c r="I35" s="63" t="s">
        <v>142</v>
      </c>
      <c r="J35" s="64" t="s">
        <v>143</v>
      </c>
      <c r="K35" s="63">
        <v>-12961</v>
      </c>
      <c r="L35" s="63" t="s">
        <v>144</v>
      </c>
      <c r="M35" s="64" t="s">
        <v>73</v>
      </c>
      <c r="N35" s="64" t="s">
        <v>74</v>
      </c>
      <c r="O35" s="65" t="s">
        <v>75</v>
      </c>
      <c r="P35" s="65" t="s">
        <v>76</v>
      </c>
    </row>
    <row r="36" spans="1:16" ht="12.75" customHeight="1">
      <c r="A36" s="54" t="str">
        <f t="shared" si="0"/>
        <v> AOEB 6 </v>
      </c>
      <c r="B36" s="17" t="str">
        <f t="shared" si="1"/>
        <v>I</v>
      </c>
      <c r="C36" s="54">
        <f t="shared" si="2"/>
        <v>50457.4712</v>
      </c>
      <c r="D36" t="str">
        <f t="shared" si="3"/>
        <v>vis</v>
      </c>
      <c r="E36">
        <f>VLOOKUP(C36,A!C$21:E$973,3,FALSE)</f>
        <v>3101.9983163478973</v>
      </c>
      <c r="F36" s="17" t="s">
        <v>69</v>
      </c>
      <c r="G36" t="str">
        <f t="shared" si="4"/>
        <v>50457.4712</v>
      </c>
      <c r="H36" s="54">
        <f t="shared" si="5"/>
        <v>-12911</v>
      </c>
      <c r="I36" s="63" t="s">
        <v>145</v>
      </c>
      <c r="J36" s="64" t="s">
        <v>146</v>
      </c>
      <c r="K36" s="63">
        <v>-12911</v>
      </c>
      <c r="L36" s="63" t="s">
        <v>133</v>
      </c>
      <c r="M36" s="64" t="s">
        <v>73</v>
      </c>
      <c r="N36" s="64" t="s">
        <v>74</v>
      </c>
      <c r="O36" s="65" t="s">
        <v>75</v>
      </c>
      <c r="P36" s="65" t="s">
        <v>76</v>
      </c>
    </row>
    <row r="37" spans="1:16" ht="12.75" customHeight="1">
      <c r="A37" s="54" t="str">
        <f t="shared" si="0"/>
        <v> AOEB 6 </v>
      </c>
      <c r="B37" s="17" t="str">
        <f t="shared" si="1"/>
        <v>I</v>
      </c>
      <c r="C37" s="54">
        <f t="shared" si="2"/>
        <v>50609.8307</v>
      </c>
      <c r="D37" t="str">
        <f t="shared" si="3"/>
        <v>vis</v>
      </c>
      <c r="E37">
        <f>VLOOKUP(C37,A!C$21:E$973,3,FALSE)</f>
        <v>4065.042834446757</v>
      </c>
      <c r="F37" s="17" t="s">
        <v>69</v>
      </c>
      <c r="G37" t="str">
        <f t="shared" si="4"/>
        <v>50609.8307</v>
      </c>
      <c r="H37" s="54">
        <f t="shared" si="5"/>
        <v>-11948</v>
      </c>
      <c r="I37" s="63" t="s">
        <v>147</v>
      </c>
      <c r="J37" s="64" t="s">
        <v>148</v>
      </c>
      <c r="K37" s="63">
        <v>-11948</v>
      </c>
      <c r="L37" s="63" t="s">
        <v>149</v>
      </c>
      <c r="M37" s="64" t="s">
        <v>73</v>
      </c>
      <c r="N37" s="64" t="s">
        <v>74</v>
      </c>
      <c r="O37" s="65" t="s">
        <v>75</v>
      </c>
      <c r="P37" s="65" t="s">
        <v>76</v>
      </c>
    </row>
    <row r="38" spans="1:16" ht="12.75" customHeight="1">
      <c r="A38" s="54" t="str">
        <f t="shared" si="0"/>
        <v> AOEB 6 </v>
      </c>
      <c r="B38" s="17" t="str">
        <f t="shared" si="1"/>
        <v>I</v>
      </c>
      <c r="C38" s="54">
        <f t="shared" si="2"/>
        <v>50626.7576</v>
      </c>
      <c r="D38" t="str">
        <f t="shared" si="3"/>
        <v>vis</v>
      </c>
      <c r="E38">
        <f>VLOOKUP(C38,A!C$21:E$973,3,FALSE)</f>
        <v>4172.035560554458</v>
      </c>
      <c r="F38" s="17" t="s">
        <v>69</v>
      </c>
      <c r="G38" t="str">
        <f t="shared" si="4"/>
        <v>50626.7576</v>
      </c>
      <c r="H38" s="54">
        <f t="shared" si="5"/>
        <v>-11841</v>
      </c>
      <c r="I38" s="63" t="s">
        <v>150</v>
      </c>
      <c r="J38" s="64" t="s">
        <v>151</v>
      </c>
      <c r="K38" s="63">
        <v>-11841</v>
      </c>
      <c r="L38" s="63" t="s">
        <v>152</v>
      </c>
      <c r="M38" s="64" t="s">
        <v>73</v>
      </c>
      <c r="N38" s="64" t="s">
        <v>74</v>
      </c>
      <c r="O38" s="65" t="s">
        <v>75</v>
      </c>
      <c r="P38" s="65" t="s">
        <v>76</v>
      </c>
    </row>
    <row r="39" spans="1:16" ht="12.75" customHeight="1">
      <c r="A39" s="54" t="str">
        <f t="shared" si="0"/>
        <v> AOEB 6 </v>
      </c>
      <c r="B39" s="17" t="str">
        <f t="shared" si="1"/>
        <v>I</v>
      </c>
      <c r="C39" s="54">
        <f t="shared" si="2"/>
        <v>50655.7069</v>
      </c>
      <c r="D39" t="str">
        <f t="shared" si="3"/>
        <v>vis</v>
      </c>
      <c r="E39">
        <f>VLOOKUP(C39,A!C$21:E$973,3,FALSE)</f>
        <v>4355.020308258408</v>
      </c>
      <c r="F39" s="17" t="s">
        <v>69</v>
      </c>
      <c r="G39" t="str">
        <f t="shared" si="4"/>
        <v>50655.7069</v>
      </c>
      <c r="H39" s="54">
        <f t="shared" si="5"/>
        <v>-11658</v>
      </c>
      <c r="I39" s="63" t="s">
        <v>153</v>
      </c>
      <c r="J39" s="64" t="s">
        <v>154</v>
      </c>
      <c r="K39" s="63">
        <v>-11658</v>
      </c>
      <c r="L39" s="63" t="s">
        <v>155</v>
      </c>
      <c r="M39" s="64" t="s">
        <v>73</v>
      </c>
      <c r="N39" s="64" t="s">
        <v>74</v>
      </c>
      <c r="O39" s="65" t="s">
        <v>75</v>
      </c>
      <c r="P39" s="65" t="s">
        <v>76</v>
      </c>
    </row>
    <row r="40" spans="1:16" ht="12.75" customHeight="1">
      <c r="A40" s="54" t="str">
        <f t="shared" si="0"/>
        <v> AOEB 6 </v>
      </c>
      <c r="B40" s="17" t="str">
        <f t="shared" si="1"/>
        <v>I</v>
      </c>
      <c r="C40" s="54">
        <f t="shared" si="2"/>
        <v>50670.7364</v>
      </c>
      <c r="D40" t="str">
        <f t="shared" si="3"/>
        <v>vis</v>
      </c>
      <c r="E40">
        <f>VLOOKUP(C40,A!C$21:E$973,3,FALSE)</f>
        <v>4450.019816557994</v>
      </c>
      <c r="F40" s="17" t="s">
        <v>69</v>
      </c>
      <c r="G40" t="str">
        <f t="shared" si="4"/>
        <v>50670.7364</v>
      </c>
      <c r="H40" s="54">
        <f t="shared" si="5"/>
        <v>-11563</v>
      </c>
      <c r="I40" s="63" t="s">
        <v>156</v>
      </c>
      <c r="J40" s="64" t="s">
        <v>157</v>
      </c>
      <c r="K40" s="63">
        <v>-11563</v>
      </c>
      <c r="L40" s="63" t="s">
        <v>155</v>
      </c>
      <c r="M40" s="64" t="s">
        <v>73</v>
      </c>
      <c r="N40" s="64" t="s">
        <v>74</v>
      </c>
      <c r="O40" s="65" t="s">
        <v>75</v>
      </c>
      <c r="P40" s="65" t="s">
        <v>76</v>
      </c>
    </row>
    <row r="41" spans="1:16" ht="12.75" customHeight="1">
      <c r="A41" s="54" t="str">
        <f t="shared" si="0"/>
        <v> AOEB 6 </v>
      </c>
      <c r="B41" s="17" t="str">
        <f t="shared" si="1"/>
        <v>I</v>
      </c>
      <c r="C41" s="54">
        <f t="shared" si="2"/>
        <v>50679.7543</v>
      </c>
      <c r="D41" t="str">
        <f t="shared" si="3"/>
        <v>vis</v>
      </c>
      <c r="E41">
        <f>VLOOKUP(C41,A!C$21:E$973,3,FALSE)</f>
        <v>4507.020785711627</v>
      </c>
      <c r="F41" s="17" t="s">
        <v>69</v>
      </c>
      <c r="G41" t="str">
        <f t="shared" si="4"/>
        <v>50679.7543</v>
      </c>
      <c r="H41" s="54">
        <f t="shared" si="5"/>
        <v>-11506</v>
      </c>
      <c r="I41" s="63" t="s">
        <v>158</v>
      </c>
      <c r="J41" s="64" t="s">
        <v>159</v>
      </c>
      <c r="K41" s="63">
        <v>-11506</v>
      </c>
      <c r="L41" s="63" t="s">
        <v>160</v>
      </c>
      <c r="M41" s="64" t="s">
        <v>73</v>
      </c>
      <c r="N41" s="64" t="s">
        <v>74</v>
      </c>
      <c r="O41" s="65" t="s">
        <v>75</v>
      </c>
      <c r="P41" s="65" t="s">
        <v>76</v>
      </c>
    </row>
    <row r="42" spans="1:16" ht="12.75" customHeight="1">
      <c r="A42" s="54" t="str">
        <f t="shared" si="0"/>
        <v> AOEB 6 </v>
      </c>
      <c r="B42" s="17" t="str">
        <f t="shared" si="1"/>
        <v>I</v>
      </c>
      <c r="C42" s="54">
        <f t="shared" si="2"/>
        <v>50715.6639</v>
      </c>
      <c r="D42" t="str">
        <f t="shared" si="3"/>
        <v>vis</v>
      </c>
      <c r="E42">
        <f>VLOOKUP(C42,A!C$21:E$973,3,FALSE)</f>
        <v>4734.000681465564</v>
      </c>
      <c r="F42" s="17" t="s">
        <v>69</v>
      </c>
      <c r="G42" t="str">
        <f t="shared" si="4"/>
        <v>50715.6639</v>
      </c>
      <c r="H42" s="54">
        <f t="shared" si="5"/>
        <v>-11279</v>
      </c>
      <c r="I42" s="63" t="s">
        <v>161</v>
      </c>
      <c r="J42" s="64" t="s">
        <v>162</v>
      </c>
      <c r="K42" s="63">
        <v>-11279</v>
      </c>
      <c r="L42" s="63" t="s">
        <v>144</v>
      </c>
      <c r="M42" s="64" t="s">
        <v>73</v>
      </c>
      <c r="N42" s="64" t="s">
        <v>74</v>
      </c>
      <c r="O42" s="65" t="s">
        <v>75</v>
      </c>
      <c r="P42" s="65" t="s">
        <v>76</v>
      </c>
    </row>
    <row r="43" spans="1:16" ht="12.75" customHeight="1">
      <c r="A43" s="54" t="str">
        <f aca="true" t="shared" si="6" ref="A43:A74">P43</f>
        <v> AOEB 6 </v>
      </c>
      <c r="B43" s="17" t="str">
        <f aca="true" t="shared" si="7" ref="B43:B74">IF(H43=INT(H43),"I","II")</f>
        <v>I</v>
      </c>
      <c r="C43" s="54">
        <f aca="true" t="shared" si="8" ref="C43:C74">1*G43</f>
        <v>50828.47</v>
      </c>
      <c r="D43" t="str">
        <f aca="true" t="shared" si="9" ref="D43:D74">VLOOKUP(F43,I$1:J$5,2,FALSE)</f>
        <v>vis</v>
      </c>
      <c r="E43">
        <f>VLOOKUP(C43,A!C$21:E$973,3,FALSE)</f>
        <v>5447.033319490199</v>
      </c>
      <c r="F43" s="17" t="s">
        <v>69</v>
      </c>
      <c r="G43" t="str">
        <f aca="true" t="shared" si="10" ref="G43:G74">MID(I43,3,LEN(I43)-3)</f>
        <v>50828.4700</v>
      </c>
      <c r="H43" s="54">
        <f aca="true" t="shared" si="11" ref="H43:H74">1*K43</f>
        <v>-10566</v>
      </c>
      <c r="I43" s="63" t="s">
        <v>163</v>
      </c>
      <c r="J43" s="64" t="s">
        <v>164</v>
      </c>
      <c r="K43" s="63">
        <v>-10566</v>
      </c>
      <c r="L43" s="63" t="s">
        <v>165</v>
      </c>
      <c r="M43" s="64" t="s">
        <v>73</v>
      </c>
      <c r="N43" s="64" t="s">
        <v>74</v>
      </c>
      <c r="O43" s="65" t="s">
        <v>75</v>
      </c>
      <c r="P43" s="65" t="s">
        <v>76</v>
      </c>
    </row>
    <row r="44" spans="1:16" ht="12.75" customHeight="1">
      <c r="A44" s="54" t="str">
        <f t="shared" si="6"/>
        <v> AOEB 6 </v>
      </c>
      <c r="B44" s="17" t="str">
        <f t="shared" si="7"/>
        <v>I</v>
      </c>
      <c r="C44" s="54">
        <f t="shared" si="8"/>
        <v>50846.5013</v>
      </c>
      <c r="D44" t="str">
        <f t="shared" si="9"/>
        <v>vis</v>
      </c>
      <c r="E44">
        <f>VLOOKUP(C44,A!C$21:E$973,3,FALSE)</f>
        <v>5561.006813884696</v>
      </c>
      <c r="F44" s="17" t="s">
        <v>69</v>
      </c>
      <c r="G44" t="str">
        <f t="shared" si="10"/>
        <v>50846.5013</v>
      </c>
      <c r="H44" s="54">
        <f t="shared" si="11"/>
        <v>-10452</v>
      </c>
      <c r="I44" s="63" t="s">
        <v>166</v>
      </c>
      <c r="J44" s="64" t="s">
        <v>167</v>
      </c>
      <c r="K44" s="63">
        <v>-10452</v>
      </c>
      <c r="L44" s="63" t="s">
        <v>168</v>
      </c>
      <c r="M44" s="64" t="s">
        <v>73</v>
      </c>
      <c r="N44" s="64" t="s">
        <v>74</v>
      </c>
      <c r="O44" s="65" t="s">
        <v>75</v>
      </c>
      <c r="P44" s="65" t="s">
        <v>76</v>
      </c>
    </row>
    <row r="45" spans="1:16" ht="12.75" customHeight="1">
      <c r="A45" s="54" t="str">
        <f t="shared" si="6"/>
        <v> AOEB 6 </v>
      </c>
      <c r="B45" s="17" t="str">
        <f t="shared" si="7"/>
        <v>I</v>
      </c>
      <c r="C45" s="54">
        <f t="shared" si="8"/>
        <v>51122.7278</v>
      </c>
      <c r="D45" t="str">
        <f t="shared" si="9"/>
        <v>vis</v>
      </c>
      <c r="E45">
        <f>VLOOKUP(C45,A!C$21:E$973,3,FALSE)</f>
        <v>7306.998475570605</v>
      </c>
      <c r="F45" s="17" t="s">
        <v>69</v>
      </c>
      <c r="G45" t="str">
        <f t="shared" si="10"/>
        <v>51122.7278</v>
      </c>
      <c r="H45" s="54">
        <f t="shared" si="11"/>
        <v>-8706</v>
      </c>
      <c r="I45" s="63" t="s">
        <v>169</v>
      </c>
      <c r="J45" s="64" t="s">
        <v>170</v>
      </c>
      <c r="K45" s="63">
        <v>-8706</v>
      </c>
      <c r="L45" s="63" t="s">
        <v>91</v>
      </c>
      <c r="M45" s="64" t="s">
        <v>73</v>
      </c>
      <c r="N45" s="64" t="s">
        <v>74</v>
      </c>
      <c r="O45" s="65" t="s">
        <v>75</v>
      </c>
      <c r="P45" s="65" t="s">
        <v>76</v>
      </c>
    </row>
    <row r="46" spans="1:16" ht="12.75" customHeight="1">
      <c r="A46" s="54" t="str">
        <f t="shared" si="6"/>
        <v> AOEB 6 </v>
      </c>
      <c r="B46" s="17" t="str">
        <f t="shared" si="7"/>
        <v>I</v>
      </c>
      <c r="C46" s="54">
        <f t="shared" si="8"/>
        <v>51467.6174</v>
      </c>
      <c r="D46" t="str">
        <f t="shared" si="9"/>
        <v>vis</v>
      </c>
      <c r="E46">
        <f>VLOOKUP(C46,A!C$21:E$973,3,FALSE)</f>
        <v>9487.00063250413</v>
      </c>
      <c r="F46" s="17" t="s">
        <v>69</v>
      </c>
      <c r="G46" t="str">
        <f t="shared" si="10"/>
        <v>51467.6174</v>
      </c>
      <c r="H46" s="54">
        <f t="shared" si="11"/>
        <v>-6526</v>
      </c>
      <c r="I46" s="63" t="s">
        <v>171</v>
      </c>
      <c r="J46" s="64" t="s">
        <v>172</v>
      </c>
      <c r="K46" s="63">
        <v>-6526</v>
      </c>
      <c r="L46" s="63" t="s">
        <v>173</v>
      </c>
      <c r="M46" s="64" t="s">
        <v>73</v>
      </c>
      <c r="N46" s="64" t="s">
        <v>74</v>
      </c>
      <c r="O46" s="65" t="s">
        <v>75</v>
      </c>
      <c r="P46" s="65" t="s">
        <v>76</v>
      </c>
    </row>
    <row r="47" spans="1:16" ht="12.75" customHeight="1">
      <c r="A47" s="54" t="str">
        <f t="shared" si="6"/>
        <v> AOEB 6 </v>
      </c>
      <c r="B47" s="17" t="str">
        <f t="shared" si="7"/>
        <v>I</v>
      </c>
      <c r="C47" s="54">
        <f t="shared" si="8"/>
        <v>51473.629</v>
      </c>
      <c r="D47" t="str">
        <f t="shared" si="9"/>
        <v>vis</v>
      </c>
      <c r="E47">
        <f>VLOOKUP(C47,A!C$21:E$973,3,FALSE)</f>
        <v>9524.999171650039</v>
      </c>
      <c r="F47" s="17" t="s">
        <v>69</v>
      </c>
      <c r="G47" t="str">
        <f t="shared" si="10"/>
        <v>51473.6290</v>
      </c>
      <c r="H47" s="54">
        <f t="shared" si="11"/>
        <v>-6488</v>
      </c>
      <c r="I47" s="63" t="s">
        <v>174</v>
      </c>
      <c r="J47" s="64" t="s">
        <v>175</v>
      </c>
      <c r="K47" s="63">
        <v>-6488</v>
      </c>
      <c r="L47" s="63" t="s">
        <v>176</v>
      </c>
      <c r="M47" s="64" t="s">
        <v>73</v>
      </c>
      <c r="N47" s="64" t="s">
        <v>74</v>
      </c>
      <c r="O47" s="65" t="s">
        <v>177</v>
      </c>
      <c r="P47" s="65" t="s">
        <v>76</v>
      </c>
    </row>
    <row r="48" spans="1:16" ht="12.75" customHeight="1">
      <c r="A48" s="54" t="str">
        <f t="shared" si="6"/>
        <v> AOEB 6 </v>
      </c>
      <c r="B48" s="17" t="str">
        <f t="shared" si="7"/>
        <v>I</v>
      </c>
      <c r="C48" s="54">
        <f t="shared" si="8"/>
        <v>51473.7868</v>
      </c>
      <c r="D48" t="str">
        <f t="shared" si="9"/>
        <v>vis</v>
      </c>
      <c r="E48">
        <f>VLOOKUP(C48,A!C$21:E$973,3,FALSE)</f>
        <v>9525.996604858712</v>
      </c>
      <c r="F48" s="17" t="s">
        <v>69</v>
      </c>
      <c r="G48" t="str">
        <f t="shared" si="10"/>
        <v>51473.7868</v>
      </c>
      <c r="H48" s="54">
        <f t="shared" si="11"/>
        <v>-6487</v>
      </c>
      <c r="I48" s="63" t="s">
        <v>178</v>
      </c>
      <c r="J48" s="64" t="s">
        <v>179</v>
      </c>
      <c r="K48" s="63">
        <v>-6487</v>
      </c>
      <c r="L48" s="63" t="s">
        <v>180</v>
      </c>
      <c r="M48" s="64" t="s">
        <v>73</v>
      </c>
      <c r="N48" s="64" t="s">
        <v>74</v>
      </c>
      <c r="O48" s="65" t="s">
        <v>177</v>
      </c>
      <c r="P48" s="65" t="s">
        <v>76</v>
      </c>
    </row>
    <row r="49" spans="1:16" ht="12.75" customHeight="1">
      <c r="A49" s="54" t="str">
        <f t="shared" si="6"/>
        <v> AOEB 6 </v>
      </c>
      <c r="B49" s="17" t="str">
        <f t="shared" si="7"/>
        <v>I</v>
      </c>
      <c r="C49" s="54">
        <f t="shared" si="8"/>
        <v>51475.6872</v>
      </c>
      <c r="D49" t="str">
        <f t="shared" si="9"/>
        <v>vis</v>
      </c>
      <c r="E49">
        <f>VLOOKUP(C49,A!C$21:E$973,3,FALSE)</f>
        <v>9538.008785275384</v>
      </c>
      <c r="F49" s="17" t="s">
        <v>69</v>
      </c>
      <c r="G49" t="str">
        <f t="shared" si="10"/>
        <v>51475.6872</v>
      </c>
      <c r="H49" s="54">
        <f t="shared" si="11"/>
        <v>-6475</v>
      </c>
      <c r="I49" s="63" t="s">
        <v>181</v>
      </c>
      <c r="J49" s="64" t="s">
        <v>182</v>
      </c>
      <c r="K49" s="63">
        <v>-6475</v>
      </c>
      <c r="L49" s="63" t="s">
        <v>160</v>
      </c>
      <c r="M49" s="64" t="s">
        <v>73</v>
      </c>
      <c r="N49" s="64" t="s">
        <v>74</v>
      </c>
      <c r="O49" s="65" t="s">
        <v>177</v>
      </c>
      <c r="P49" s="65" t="s">
        <v>76</v>
      </c>
    </row>
    <row r="50" spans="1:16" ht="12.75" customHeight="1">
      <c r="A50" s="54" t="str">
        <f t="shared" si="6"/>
        <v> AOEB 6 </v>
      </c>
      <c r="B50" s="17" t="str">
        <f t="shared" si="7"/>
        <v>I</v>
      </c>
      <c r="C50" s="54">
        <f t="shared" si="8"/>
        <v>51475.8456</v>
      </c>
      <c r="D50" t="str">
        <f t="shared" si="9"/>
        <v>vis</v>
      </c>
      <c r="E50">
        <f>VLOOKUP(C50,A!C$21:E$973,3,FALSE)</f>
        <v>9539.01001100576</v>
      </c>
      <c r="F50" s="17" t="s">
        <v>69</v>
      </c>
      <c r="G50" t="str">
        <f t="shared" si="10"/>
        <v>51475.8456</v>
      </c>
      <c r="H50" s="54">
        <f t="shared" si="11"/>
        <v>-6474</v>
      </c>
      <c r="I50" s="63" t="s">
        <v>183</v>
      </c>
      <c r="J50" s="64" t="s">
        <v>184</v>
      </c>
      <c r="K50" s="63">
        <v>-6474</v>
      </c>
      <c r="L50" s="63" t="s">
        <v>185</v>
      </c>
      <c r="M50" s="64" t="s">
        <v>73</v>
      </c>
      <c r="N50" s="64" t="s">
        <v>74</v>
      </c>
      <c r="O50" s="65" t="s">
        <v>177</v>
      </c>
      <c r="P50" s="65" t="s">
        <v>76</v>
      </c>
    </row>
    <row r="51" spans="1:16" ht="12.75" customHeight="1">
      <c r="A51" s="54" t="str">
        <f t="shared" si="6"/>
        <v> AOEB 6 </v>
      </c>
      <c r="B51" s="17" t="str">
        <f t="shared" si="7"/>
        <v>I</v>
      </c>
      <c r="C51" s="54">
        <f t="shared" si="8"/>
        <v>51482.6483</v>
      </c>
      <c r="D51" t="str">
        <f t="shared" si="9"/>
        <v>vis</v>
      </c>
      <c r="E51">
        <f>VLOOKUP(C51,A!C$21:E$973,3,FALSE)</f>
        <v>9582.008990020991</v>
      </c>
      <c r="F51" s="17" t="s">
        <v>69</v>
      </c>
      <c r="G51" t="str">
        <f t="shared" si="10"/>
        <v>51482.6483</v>
      </c>
      <c r="H51" s="54">
        <f t="shared" si="11"/>
        <v>-6431</v>
      </c>
      <c r="I51" s="63" t="s">
        <v>186</v>
      </c>
      <c r="J51" s="64" t="s">
        <v>187</v>
      </c>
      <c r="K51" s="63">
        <v>-6431</v>
      </c>
      <c r="L51" s="63" t="s">
        <v>188</v>
      </c>
      <c r="M51" s="64" t="s">
        <v>73</v>
      </c>
      <c r="N51" s="64" t="s">
        <v>74</v>
      </c>
      <c r="O51" s="65" t="s">
        <v>177</v>
      </c>
      <c r="P51" s="65" t="s">
        <v>76</v>
      </c>
    </row>
    <row r="52" spans="1:16" ht="12.75" customHeight="1">
      <c r="A52" s="54" t="str">
        <f t="shared" si="6"/>
        <v> AOEB 6 </v>
      </c>
      <c r="B52" s="17" t="str">
        <f t="shared" si="7"/>
        <v>I</v>
      </c>
      <c r="C52" s="54">
        <f t="shared" si="8"/>
        <v>51482.8067</v>
      </c>
      <c r="D52" t="str">
        <f t="shared" si="9"/>
        <v>vis</v>
      </c>
      <c r="E52">
        <f>VLOOKUP(C52,A!C$21:E$973,3,FALSE)</f>
        <v>9583.010215751367</v>
      </c>
      <c r="F52" s="17" t="s">
        <v>69</v>
      </c>
      <c r="G52" t="str">
        <f t="shared" si="10"/>
        <v>51482.8067</v>
      </c>
      <c r="H52" s="54">
        <f t="shared" si="11"/>
        <v>-6430</v>
      </c>
      <c r="I52" s="63" t="s">
        <v>189</v>
      </c>
      <c r="J52" s="64" t="s">
        <v>190</v>
      </c>
      <c r="K52" s="63">
        <v>-6430</v>
      </c>
      <c r="L52" s="63" t="s">
        <v>191</v>
      </c>
      <c r="M52" s="64" t="s">
        <v>73</v>
      </c>
      <c r="N52" s="64" t="s">
        <v>74</v>
      </c>
      <c r="O52" s="65" t="s">
        <v>177</v>
      </c>
      <c r="P52" s="65" t="s">
        <v>76</v>
      </c>
    </row>
    <row r="53" spans="1:16" ht="12.75" customHeight="1">
      <c r="A53" s="54" t="str">
        <f t="shared" si="6"/>
        <v> AOEB 6 </v>
      </c>
      <c r="B53" s="17" t="str">
        <f t="shared" si="7"/>
        <v>I</v>
      </c>
      <c r="C53" s="54">
        <f t="shared" si="8"/>
        <v>51508.595</v>
      </c>
      <c r="D53" t="str">
        <f t="shared" si="9"/>
        <v>vis</v>
      </c>
      <c r="E53">
        <f>VLOOKUP(C53,A!C$21:E$973,3,FALSE)</f>
        <v>9746.014694934413</v>
      </c>
      <c r="F53" s="17" t="s">
        <v>69</v>
      </c>
      <c r="G53" t="str">
        <f t="shared" si="10"/>
        <v>51508.595</v>
      </c>
      <c r="H53" s="54">
        <f t="shared" si="11"/>
        <v>-6267</v>
      </c>
      <c r="I53" s="63" t="s">
        <v>192</v>
      </c>
      <c r="J53" s="64" t="s">
        <v>193</v>
      </c>
      <c r="K53" s="63">
        <v>-6267</v>
      </c>
      <c r="L53" s="63" t="s">
        <v>194</v>
      </c>
      <c r="M53" s="64" t="s">
        <v>73</v>
      </c>
      <c r="N53" s="64" t="s">
        <v>74</v>
      </c>
      <c r="O53" s="65" t="s">
        <v>177</v>
      </c>
      <c r="P53" s="65" t="s">
        <v>76</v>
      </c>
    </row>
    <row r="54" spans="1:16" ht="12.75" customHeight="1">
      <c r="A54" s="54" t="str">
        <f t="shared" si="6"/>
        <v> AOEB 6 </v>
      </c>
      <c r="B54" s="17" t="str">
        <f t="shared" si="7"/>
        <v>I</v>
      </c>
      <c r="C54" s="54">
        <f t="shared" si="8"/>
        <v>51508.754</v>
      </c>
      <c r="D54" t="str">
        <f t="shared" si="9"/>
        <v>vis</v>
      </c>
      <c r="E54">
        <f>VLOOKUP(C54,A!C$21:E$973,3,FALSE)</f>
        <v>9747.01971318649</v>
      </c>
      <c r="F54" s="17" t="s">
        <v>69</v>
      </c>
      <c r="G54" t="str">
        <f t="shared" si="10"/>
        <v>51508.754</v>
      </c>
      <c r="H54" s="54">
        <f t="shared" si="11"/>
        <v>-6266</v>
      </c>
      <c r="I54" s="63" t="s">
        <v>195</v>
      </c>
      <c r="J54" s="64" t="s">
        <v>196</v>
      </c>
      <c r="K54" s="63">
        <v>-6266</v>
      </c>
      <c r="L54" s="63" t="s">
        <v>197</v>
      </c>
      <c r="M54" s="64" t="s">
        <v>73</v>
      </c>
      <c r="N54" s="64" t="s">
        <v>74</v>
      </c>
      <c r="O54" s="65" t="s">
        <v>177</v>
      </c>
      <c r="P54" s="65" t="s">
        <v>76</v>
      </c>
    </row>
    <row r="55" spans="1:16" ht="12.75" customHeight="1">
      <c r="A55" s="54" t="str">
        <f t="shared" si="6"/>
        <v>BAVM 173 </v>
      </c>
      <c r="B55" s="17" t="str">
        <f t="shared" si="7"/>
        <v>I</v>
      </c>
      <c r="C55" s="54">
        <f t="shared" si="8"/>
        <v>53283.3498</v>
      </c>
      <c r="D55" t="str">
        <f t="shared" si="9"/>
        <v>vis</v>
      </c>
      <c r="E55">
        <f>VLOOKUP(C55,A!C$21:E$973,3,FALSE)</f>
        <v>20964.00819786436</v>
      </c>
      <c r="F55" s="17" t="s">
        <v>69</v>
      </c>
      <c r="G55" t="str">
        <f t="shared" si="10"/>
        <v>53283.3498</v>
      </c>
      <c r="H55" s="54">
        <f t="shared" si="11"/>
        <v>4951</v>
      </c>
      <c r="I55" s="63" t="s">
        <v>198</v>
      </c>
      <c r="J55" s="64" t="s">
        <v>199</v>
      </c>
      <c r="K55" s="63">
        <v>4951</v>
      </c>
      <c r="L55" s="63" t="s">
        <v>200</v>
      </c>
      <c r="M55" s="64" t="s">
        <v>201</v>
      </c>
      <c r="N55" s="64" t="s">
        <v>202</v>
      </c>
      <c r="O55" s="65" t="s">
        <v>203</v>
      </c>
      <c r="P55" s="66" t="s">
        <v>204</v>
      </c>
    </row>
    <row r="56" spans="1:16" ht="12.75" customHeight="1">
      <c r="A56" s="54" t="str">
        <f t="shared" si="6"/>
        <v>BAVM 173 </v>
      </c>
      <c r="B56" s="17" t="str">
        <f t="shared" si="7"/>
        <v>I</v>
      </c>
      <c r="C56" s="54">
        <f t="shared" si="8"/>
        <v>53283.5078</v>
      </c>
      <c r="D56" t="str">
        <f t="shared" si="9"/>
        <v>vis</v>
      </c>
      <c r="E56">
        <f>VLOOKUP(C56,A!C$21:E$973,3,FALSE)</f>
        <v>20965.0068952469</v>
      </c>
      <c r="F56" s="17" t="s">
        <v>69</v>
      </c>
      <c r="G56" t="str">
        <f t="shared" si="10"/>
        <v>53283.5078</v>
      </c>
      <c r="H56" s="54">
        <f t="shared" si="11"/>
        <v>4952</v>
      </c>
      <c r="I56" s="63" t="s">
        <v>205</v>
      </c>
      <c r="J56" s="64" t="s">
        <v>206</v>
      </c>
      <c r="K56" s="63">
        <v>4952</v>
      </c>
      <c r="L56" s="63" t="s">
        <v>207</v>
      </c>
      <c r="M56" s="64" t="s">
        <v>201</v>
      </c>
      <c r="N56" s="64" t="s">
        <v>202</v>
      </c>
      <c r="O56" s="65" t="s">
        <v>203</v>
      </c>
      <c r="P56" s="66" t="s">
        <v>204</v>
      </c>
    </row>
    <row r="57" spans="1:16" ht="12.75" customHeight="1">
      <c r="A57" s="54" t="str">
        <f t="shared" si="6"/>
        <v>BAVM 173 </v>
      </c>
      <c r="B57" s="17" t="str">
        <f t="shared" si="7"/>
        <v>I</v>
      </c>
      <c r="C57" s="54">
        <f t="shared" si="8"/>
        <v>53284.2987</v>
      </c>
      <c r="D57" t="str">
        <f t="shared" si="9"/>
        <v>vis</v>
      </c>
      <c r="E57">
        <f>VLOOKUP(C57,A!C$21:E$973,3,FALSE)</f>
        <v>20970.00607094231</v>
      </c>
      <c r="F57" s="17" t="s">
        <v>69</v>
      </c>
      <c r="G57" t="str">
        <f t="shared" si="10"/>
        <v>53284.2987</v>
      </c>
      <c r="H57" s="54">
        <f t="shared" si="11"/>
        <v>4957</v>
      </c>
      <c r="I57" s="63" t="s">
        <v>208</v>
      </c>
      <c r="J57" s="64" t="s">
        <v>209</v>
      </c>
      <c r="K57" s="63">
        <v>4957</v>
      </c>
      <c r="L57" s="63" t="s">
        <v>210</v>
      </c>
      <c r="M57" s="64" t="s">
        <v>201</v>
      </c>
      <c r="N57" s="64" t="s">
        <v>202</v>
      </c>
      <c r="O57" s="65" t="s">
        <v>203</v>
      </c>
      <c r="P57" s="66" t="s">
        <v>204</v>
      </c>
    </row>
    <row r="58" spans="1:16" ht="12.75" customHeight="1">
      <c r="A58" s="54" t="str">
        <f t="shared" si="6"/>
        <v>JAAVSO 36(2);171 </v>
      </c>
      <c r="B58" s="17" t="str">
        <f t="shared" si="7"/>
        <v>I</v>
      </c>
      <c r="C58" s="54">
        <f t="shared" si="8"/>
        <v>54413.4146</v>
      </c>
      <c r="D58" t="str">
        <f t="shared" si="9"/>
        <v>CCD</v>
      </c>
      <c r="E58">
        <f>VLOOKUP(C58,A!C$21:E$973,3,FALSE)</f>
        <v>28107.00033643456</v>
      </c>
      <c r="F58" s="17" t="str">
        <f>LEFT(M58,1)</f>
        <v>C</v>
      </c>
      <c r="G58" t="str">
        <f t="shared" si="10"/>
        <v>54413.4146</v>
      </c>
      <c r="H58" s="54">
        <f t="shared" si="11"/>
        <v>12094</v>
      </c>
      <c r="I58" s="63" t="s">
        <v>211</v>
      </c>
      <c r="J58" s="64" t="s">
        <v>212</v>
      </c>
      <c r="K58" s="63">
        <v>12094</v>
      </c>
      <c r="L58" s="63" t="s">
        <v>213</v>
      </c>
      <c r="M58" s="64" t="s">
        <v>73</v>
      </c>
      <c r="N58" s="64" t="s">
        <v>74</v>
      </c>
      <c r="O58" s="65" t="s">
        <v>214</v>
      </c>
      <c r="P58" s="66" t="s">
        <v>215</v>
      </c>
    </row>
    <row r="59" spans="1:16" ht="12.75" customHeight="1">
      <c r="A59" s="54" t="str">
        <f t="shared" si="6"/>
        <v>IBVS 5917 </v>
      </c>
      <c r="B59" s="17" t="str">
        <f t="shared" si="7"/>
        <v>I</v>
      </c>
      <c r="C59" s="54">
        <f t="shared" si="8"/>
        <v>54413.415</v>
      </c>
      <c r="D59" t="str">
        <f t="shared" si="9"/>
        <v>CCD</v>
      </c>
      <c r="E59">
        <f>VLOOKUP(C59,A!C$21:E$973,3,FALSE)</f>
        <v>28107.002864782393</v>
      </c>
      <c r="F59" s="17" t="str">
        <f>LEFT(M59,1)</f>
        <v>C</v>
      </c>
      <c r="G59" t="str">
        <f t="shared" si="10"/>
        <v>54413.415</v>
      </c>
      <c r="H59" s="54">
        <f t="shared" si="11"/>
        <v>12094</v>
      </c>
      <c r="I59" s="63" t="s">
        <v>216</v>
      </c>
      <c r="J59" s="64" t="s">
        <v>212</v>
      </c>
      <c r="K59" s="63">
        <v>12094</v>
      </c>
      <c r="L59" s="63" t="s">
        <v>217</v>
      </c>
      <c r="M59" s="64" t="s">
        <v>73</v>
      </c>
      <c r="N59" s="64" t="s">
        <v>74</v>
      </c>
      <c r="O59" s="65" t="s">
        <v>218</v>
      </c>
      <c r="P59" s="66" t="s">
        <v>219</v>
      </c>
    </row>
    <row r="60" spans="1:16" ht="12.75" customHeight="1">
      <c r="A60" s="54" t="str">
        <f t="shared" si="6"/>
        <v>BAVM 215 </v>
      </c>
      <c r="B60" s="17" t="str">
        <f t="shared" si="7"/>
        <v>I</v>
      </c>
      <c r="C60" s="54">
        <f t="shared" si="8"/>
        <v>55419.4472</v>
      </c>
      <c r="D60" t="str">
        <f t="shared" si="9"/>
        <v>CCD</v>
      </c>
      <c r="E60">
        <f>VLOOKUP(C60,A!C$21:E$973,3,FALSE)</f>
        <v>34466.001123774746</v>
      </c>
      <c r="F60" s="17" t="str">
        <f>LEFT(M60,1)</f>
        <v>C</v>
      </c>
      <c r="G60" t="str">
        <f t="shared" si="10"/>
        <v>55419.4472</v>
      </c>
      <c r="H60" s="54">
        <f t="shared" si="11"/>
        <v>18453</v>
      </c>
      <c r="I60" s="63" t="s">
        <v>220</v>
      </c>
      <c r="J60" s="64" t="s">
        <v>221</v>
      </c>
      <c r="K60" s="63">
        <v>18453</v>
      </c>
      <c r="L60" s="63" t="s">
        <v>222</v>
      </c>
      <c r="M60" s="64" t="s">
        <v>73</v>
      </c>
      <c r="N60" s="64" t="s">
        <v>69</v>
      </c>
      <c r="O60" s="65" t="s">
        <v>223</v>
      </c>
      <c r="P60" s="66" t="s">
        <v>224</v>
      </c>
    </row>
    <row r="61" spans="1:16" ht="12.75" customHeight="1">
      <c r="A61" s="54" t="str">
        <f t="shared" si="6"/>
        <v>BAVM 215 </v>
      </c>
      <c r="B61" s="17" t="str">
        <f t="shared" si="7"/>
        <v>I</v>
      </c>
      <c r="C61" s="54">
        <f t="shared" si="8"/>
        <v>55420.3963</v>
      </c>
      <c r="D61" t="str">
        <f t="shared" si="9"/>
        <v>CCD</v>
      </c>
      <c r="E61">
        <f>VLOOKUP(C61,A!C$21:E$973,3,FALSE)</f>
        <v>34472.00026102662</v>
      </c>
      <c r="F61" s="17" t="str">
        <f>LEFT(M61,1)</f>
        <v>C</v>
      </c>
      <c r="G61" t="str">
        <f t="shared" si="10"/>
        <v>55420.3963</v>
      </c>
      <c r="H61" s="54">
        <f t="shared" si="11"/>
        <v>18459</v>
      </c>
      <c r="I61" s="63" t="s">
        <v>225</v>
      </c>
      <c r="J61" s="64" t="s">
        <v>226</v>
      </c>
      <c r="K61" s="63">
        <v>18459</v>
      </c>
      <c r="L61" s="63" t="s">
        <v>227</v>
      </c>
      <c r="M61" s="64" t="s">
        <v>73</v>
      </c>
      <c r="N61" s="64" t="s">
        <v>69</v>
      </c>
      <c r="O61" s="65" t="s">
        <v>223</v>
      </c>
      <c r="P61" s="66" t="s">
        <v>224</v>
      </c>
    </row>
    <row r="62" spans="1:16" ht="12.75" customHeight="1">
      <c r="A62" s="54" t="str">
        <f t="shared" si="6"/>
        <v>BAVM 215 </v>
      </c>
      <c r="B62" s="17" t="str">
        <f t="shared" si="7"/>
        <v>I</v>
      </c>
      <c r="C62" s="54">
        <f t="shared" si="8"/>
        <v>55478.3004</v>
      </c>
      <c r="D62" t="str">
        <f t="shared" si="9"/>
        <v>CCD</v>
      </c>
      <c r="E62">
        <f>VLOOKUP(C62,A!C$21:E$973,3,FALSE)</f>
        <v>34838.00452121681</v>
      </c>
      <c r="F62" s="17" t="str">
        <f>LEFT(M62,1)</f>
        <v>C</v>
      </c>
      <c r="G62" t="str">
        <f t="shared" si="10"/>
        <v>55478.3004</v>
      </c>
      <c r="H62" s="54">
        <f t="shared" si="11"/>
        <v>18825</v>
      </c>
      <c r="I62" s="63" t="s">
        <v>228</v>
      </c>
      <c r="J62" s="64" t="s">
        <v>229</v>
      </c>
      <c r="K62" s="63">
        <v>18825</v>
      </c>
      <c r="L62" s="63" t="s">
        <v>230</v>
      </c>
      <c r="M62" s="64" t="s">
        <v>73</v>
      </c>
      <c r="N62" s="64" t="s">
        <v>202</v>
      </c>
      <c r="O62" s="65" t="s">
        <v>231</v>
      </c>
      <c r="P62" s="66" t="s">
        <v>224</v>
      </c>
    </row>
    <row r="63" spans="1:16" ht="12.75" customHeight="1">
      <c r="A63" s="54" t="str">
        <f t="shared" si="6"/>
        <v>BAVM 215 </v>
      </c>
      <c r="B63" s="17" t="str">
        <f t="shared" si="7"/>
        <v>II</v>
      </c>
      <c r="C63" s="54">
        <f t="shared" si="8"/>
        <v>55478.3782</v>
      </c>
      <c r="D63" t="str">
        <f t="shared" si="9"/>
        <v>vis</v>
      </c>
      <c r="E63">
        <f>VLOOKUP(C63,A!C$21:E$973,3,FALSE)</f>
        <v>34838.496284864676</v>
      </c>
      <c r="F63" s="17" t="s">
        <v>69</v>
      </c>
      <c r="G63" t="str">
        <f t="shared" si="10"/>
        <v>55478.3782</v>
      </c>
      <c r="H63" s="54">
        <f t="shared" si="11"/>
        <v>18825.5</v>
      </c>
      <c r="I63" s="63" t="s">
        <v>232</v>
      </c>
      <c r="J63" s="64" t="s">
        <v>233</v>
      </c>
      <c r="K63" s="63">
        <v>18825.5</v>
      </c>
      <c r="L63" s="63" t="s">
        <v>234</v>
      </c>
      <c r="M63" s="64" t="s">
        <v>73</v>
      </c>
      <c r="N63" s="64" t="s">
        <v>202</v>
      </c>
      <c r="O63" s="65" t="s">
        <v>231</v>
      </c>
      <c r="P63" s="66" t="s">
        <v>224</v>
      </c>
    </row>
    <row r="64" spans="1:16" ht="12.75" customHeight="1">
      <c r="A64" s="54" t="str">
        <f t="shared" si="6"/>
        <v>BAVM 215 </v>
      </c>
      <c r="B64" s="17" t="str">
        <f t="shared" si="7"/>
        <v>I</v>
      </c>
      <c r="C64" s="54">
        <f t="shared" si="8"/>
        <v>55478.4568</v>
      </c>
      <c r="D64" t="str">
        <f t="shared" si="9"/>
        <v>vis</v>
      </c>
      <c r="E64">
        <f>VLOOKUP(C64,A!C$21:E$973,3,FALSE)</f>
        <v>34838.99310520817</v>
      </c>
      <c r="F64" s="17" t="s">
        <v>69</v>
      </c>
      <c r="G64" t="str">
        <f t="shared" si="10"/>
        <v>55478.4568</v>
      </c>
      <c r="H64" s="54">
        <f t="shared" si="11"/>
        <v>18826</v>
      </c>
      <c r="I64" s="63" t="s">
        <v>235</v>
      </c>
      <c r="J64" s="64" t="s">
        <v>236</v>
      </c>
      <c r="K64" s="63">
        <v>18826</v>
      </c>
      <c r="L64" s="63" t="s">
        <v>237</v>
      </c>
      <c r="M64" s="64" t="s">
        <v>73</v>
      </c>
      <c r="N64" s="64" t="s">
        <v>202</v>
      </c>
      <c r="O64" s="65" t="s">
        <v>231</v>
      </c>
      <c r="P64" s="66" t="s">
        <v>224</v>
      </c>
    </row>
    <row r="65" spans="1:16" ht="12.75" customHeight="1">
      <c r="A65" s="54" t="str">
        <f t="shared" si="6"/>
        <v>BAVM 215 </v>
      </c>
      <c r="B65" s="17" t="str">
        <f t="shared" si="7"/>
        <v>I</v>
      </c>
      <c r="C65" s="54">
        <f t="shared" si="8"/>
        <v>55480.5171</v>
      </c>
      <c r="D65" t="str">
        <f t="shared" si="9"/>
        <v>vis</v>
      </c>
      <c r="E65">
        <f>VLOOKUP(C65,A!C$21:E$973,3,FALSE)</f>
        <v>34852.015992659464</v>
      </c>
      <c r="F65" s="17" t="s">
        <v>69</v>
      </c>
      <c r="G65" t="str">
        <f t="shared" si="10"/>
        <v>55480.5171</v>
      </c>
      <c r="H65" s="54">
        <f t="shared" si="11"/>
        <v>18839</v>
      </c>
      <c r="I65" s="63" t="s">
        <v>238</v>
      </c>
      <c r="J65" s="64" t="s">
        <v>239</v>
      </c>
      <c r="K65" s="63">
        <v>18839</v>
      </c>
      <c r="L65" s="63" t="s">
        <v>240</v>
      </c>
      <c r="M65" s="64" t="s">
        <v>73</v>
      </c>
      <c r="N65" s="64" t="s">
        <v>202</v>
      </c>
      <c r="O65" s="65" t="s">
        <v>231</v>
      </c>
      <c r="P65" s="66" t="s">
        <v>224</v>
      </c>
    </row>
    <row r="66" spans="1:16" ht="12.75" customHeight="1">
      <c r="A66" s="54" t="str">
        <f t="shared" si="6"/>
        <v>BAVM 215 </v>
      </c>
      <c r="B66" s="17" t="str">
        <f t="shared" si="7"/>
        <v>I</v>
      </c>
      <c r="C66" s="54">
        <f t="shared" si="8"/>
        <v>55481.3072</v>
      </c>
      <c r="D66" t="str">
        <f t="shared" si="9"/>
        <v>vis</v>
      </c>
      <c r="E66">
        <f>VLOOKUP(C66,A!C$21:E$973,3,FALSE)</f>
        <v>34857.0101116593</v>
      </c>
      <c r="F66" s="17" t="s">
        <v>69</v>
      </c>
      <c r="G66" t="str">
        <f t="shared" si="10"/>
        <v>55481.3072</v>
      </c>
      <c r="H66" s="54">
        <f t="shared" si="11"/>
        <v>18844</v>
      </c>
      <c r="I66" s="63" t="s">
        <v>241</v>
      </c>
      <c r="J66" s="64" t="s">
        <v>242</v>
      </c>
      <c r="K66" s="63">
        <v>18844</v>
      </c>
      <c r="L66" s="63" t="s">
        <v>243</v>
      </c>
      <c r="M66" s="64" t="s">
        <v>73</v>
      </c>
      <c r="N66" s="64" t="s">
        <v>202</v>
      </c>
      <c r="O66" s="65" t="s">
        <v>231</v>
      </c>
      <c r="P66" s="66" t="s">
        <v>224</v>
      </c>
    </row>
    <row r="67" spans="1:16" ht="12.75" customHeight="1">
      <c r="A67" s="54" t="str">
        <f t="shared" si="6"/>
        <v>BAVM 215 </v>
      </c>
      <c r="B67" s="17" t="str">
        <f t="shared" si="7"/>
        <v>I</v>
      </c>
      <c r="C67" s="54">
        <f t="shared" si="8"/>
        <v>55481.4668</v>
      </c>
      <c r="D67" t="str">
        <f t="shared" si="9"/>
        <v>vis</v>
      </c>
      <c r="E67">
        <f>VLOOKUP(C67,A!C$21:E$973,3,FALSE)</f>
        <v>34858.01892243308</v>
      </c>
      <c r="F67" s="17" t="s">
        <v>69</v>
      </c>
      <c r="G67" t="str">
        <f t="shared" si="10"/>
        <v>55481.4668</v>
      </c>
      <c r="H67" s="54">
        <f t="shared" si="11"/>
        <v>18845</v>
      </c>
      <c r="I67" s="63" t="s">
        <v>244</v>
      </c>
      <c r="J67" s="64" t="s">
        <v>245</v>
      </c>
      <c r="K67" s="63">
        <v>18845</v>
      </c>
      <c r="L67" s="63" t="s">
        <v>246</v>
      </c>
      <c r="M67" s="64" t="s">
        <v>73</v>
      </c>
      <c r="N67" s="64" t="s">
        <v>202</v>
      </c>
      <c r="O67" s="65" t="s">
        <v>231</v>
      </c>
      <c r="P67" s="66" t="s">
        <v>224</v>
      </c>
    </row>
    <row r="68" spans="1:16" ht="12.75" customHeight="1">
      <c r="A68" s="54" t="str">
        <f t="shared" si="6"/>
        <v>BAVM 215 </v>
      </c>
      <c r="B68" s="17" t="str">
        <f t="shared" si="7"/>
        <v>I</v>
      </c>
      <c r="C68" s="54">
        <f t="shared" si="8"/>
        <v>55484.3129</v>
      </c>
      <c r="D68" t="str">
        <f t="shared" si="9"/>
        <v>vis</v>
      </c>
      <c r="E68">
        <f>VLOOKUP(C68,A!C$21:E$973,3,FALSE)</f>
        <v>34876.00874914527</v>
      </c>
      <c r="F68" s="17" t="s">
        <v>69</v>
      </c>
      <c r="G68" t="str">
        <f t="shared" si="10"/>
        <v>55484.3129</v>
      </c>
      <c r="H68" s="54">
        <f t="shared" si="11"/>
        <v>18863</v>
      </c>
      <c r="I68" s="63" t="s">
        <v>247</v>
      </c>
      <c r="J68" s="64" t="s">
        <v>248</v>
      </c>
      <c r="K68" s="63">
        <v>18863</v>
      </c>
      <c r="L68" s="63" t="s">
        <v>249</v>
      </c>
      <c r="M68" s="64" t="s">
        <v>73</v>
      </c>
      <c r="N68" s="64" t="s">
        <v>202</v>
      </c>
      <c r="O68" s="65" t="s">
        <v>231</v>
      </c>
      <c r="P68" s="66" t="s">
        <v>224</v>
      </c>
    </row>
    <row r="69" spans="1:16" ht="12.75" customHeight="1">
      <c r="A69" s="54" t="str">
        <f t="shared" si="6"/>
        <v>BAVM 215 </v>
      </c>
      <c r="B69" s="17" t="str">
        <f t="shared" si="7"/>
        <v>I</v>
      </c>
      <c r="C69" s="54">
        <f t="shared" si="8"/>
        <v>55499.3415</v>
      </c>
      <c r="D69" t="str">
        <f t="shared" si="9"/>
        <v>vis</v>
      </c>
      <c r="E69">
        <f>VLOOKUP(C69,A!C$21:E$973,3,FALSE)</f>
        <v>34971.002568662305</v>
      </c>
      <c r="F69" s="17" t="s">
        <v>69</v>
      </c>
      <c r="G69" t="str">
        <f t="shared" si="10"/>
        <v>55499.3415</v>
      </c>
      <c r="H69" s="54">
        <f t="shared" si="11"/>
        <v>18958</v>
      </c>
      <c r="I69" s="63" t="s">
        <v>250</v>
      </c>
      <c r="J69" s="64" t="s">
        <v>251</v>
      </c>
      <c r="K69" s="63">
        <v>18958</v>
      </c>
      <c r="L69" s="63" t="s">
        <v>252</v>
      </c>
      <c r="M69" s="64" t="s">
        <v>73</v>
      </c>
      <c r="N69" s="64" t="s">
        <v>202</v>
      </c>
      <c r="O69" s="65" t="s">
        <v>231</v>
      </c>
      <c r="P69" s="66" t="s">
        <v>224</v>
      </c>
    </row>
    <row r="70" spans="1:16" ht="12.75" customHeight="1">
      <c r="A70" s="54" t="str">
        <f t="shared" si="6"/>
        <v>BAVM 215 </v>
      </c>
      <c r="B70" s="17" t="str">
        <f t="shared" si="7"/>
        <v>I</v>
      </c>
      <c r="C70" s="54">
        <f t="shared" si="8"/>
        <v>55502.3482</v>
      </c>
      <c r="D70" t="str">
        <f t="shared" si="9"/>
        <v>vis</v>
      </c>
      <c r="E70">
        <f>VLOOKUP(C70,A!C$21:E$973,3,FALSE)</f>
        <v>34990.00752701781</v>
      </c>
      <c r="F70" s="17" t="s">
        <v>69</v>
      </c>
      <c r="G70" t="str">
        <f t="shared" si="10"/>
        <v>55502.3482</v>
      </c>
      <c r="H70" s="54">
        <f t="shared" si="11"/>
        <v>18977</v>
      </c>
      <c r="I70" s="63" t="s">
        <v>253</v>
      </c>
      <c r="J70" s="64" t="s">
        <v>254</v>
      </c>
      <c r="K70" s="63">
        <v>18977</v>
      </c>
      <c r="L70" s="63" t="s">
        <v>255</v>
      </c>
      <c r="M70" s="64" t="s">
        <v>73</v>
      </c>
      <c r="N70" s="64" t="s">
        <v>202</v>
      </c>
      <c r="O70" s="65" t="s">
        <v>203</v>
      </c>
      <c r="P70" s="66" t="s">
        <v>224</v>
      </c>
    </row>
    <row r="71" spans="1:16" ht="12.75" customHeight="1">
      <c r="A71" s="54" t="str">
        <f t="shared" si="6"/>
        <v>BAVM 215 </v>
      </c>
      <c r="B71" s="17" t="str">
        <f t="shared" si="7"/>
        <v>I</v>
      </c>
      <c r="C71" s="54">
        <f t="shared" si="8"/>
        <v>55502.3502</v>
      </c>
      <c r="D71" t="str">
        <f t="shared" si="9"/>
        <v>vis</v>
      </c>
      <c r="E71">
        <f>VLOOKUP(C71,A!C$21:E$973,3,FALSE)</f>
        <v>34990.02016875684</v>
      </c>
      <c r="F71" s="17" t="s">
        <v>69</v>
      </c>
      <c r="G71" t="str">
        <f t="shared" si="10"/>
        <v>55502.3502</v>
      </c>
      <c r="H71" s="54">
        <f t="shared" si="11"/>
        <v>18977</v>
      </c>
      <c r="I71" s="63" t="s">
        <v>256</v>
      </c>
      <c r="J71" s="64" t="s">
        <v>257</v>
      </c>
      <c r="K71" s="63">
        <v>18977</v>
      </c>
      <c r="L71" s="63" t="s">
        <v>258</v>
      </c>
      <c r="M71" s="64" t="s">
        <v>73</v>
      </c>
      <c r="N71" s="64" t="s">
        <v>202</v>
      </c>
      <c r="O71" s="65" t="s">
        <v>231</v>
      </c>
      <c r="P71" s="66" t="s">
        <v>224</v>
      </c>
    </row>
    <row r="72" spans="1:16" ht="12.75" customHeight="1">
      <c r="A72" s="54" t="str">
        <f t="shared" si="6"/>
        <v>BAVM 215 </v>
      </c>
      <c r="B72" s="17" t="str">
        <f t="shared" si="7"/>
        <v>I</v>
      </c>
      <c r="C72" s="54">
        <f t="shared" si="8"/>
        <v>55503.3062</v>
      </c>
      <c r="D72" t="str">
        <f t="shared" si="9"/>
        <v>vis</v>
      </c>
      <c r="E72">
        <f>VLOOKUP(C72,A!C$21:E$973,3,FALSE)</f>
        <v>34996.06292000833</v>
      </c>
      <c r="F72" s="17" t="s">
        <v>69</v>
      </c>
      <c r="G72" t="str">
        <f t="shared" si="10"/>
        <v>55503.3062</v>
      </c>
      <c r="H72" s="54">
        <f t="shared" si="11"/>
        <v>18983</v>
      </c>
      <c r="I72" s="63" t="s">
        <v>259</v>
      </c>
      <c r="J72" s="64" t="s">
        <v>260</v>
      </c>
      <c r="K72" s="63">
        <v>18983</v>
      </c>
      <c r="L72" s="63" t="s">
        <v>261</v>
      </c>
      <c r="M72" s="64" t="s">
        <v>73</v>
      </c>
      <c r="N72" s="64" t="s">
        <v>202</v>
      </c>
      <c r="O72" s="65" t="s">
        <v>231</v>
      </c>
      <c r="P72" s="66" t="s">
        <v>224</v>
      </c>
    </row>
    <row r="73" spans="1:16" ht="12.75" customHeight="1">
      <c r="A73" s="54" t="str">
        <f t="shared" si="6"/>
        <v>OEJV 0160 </v>
      </c>
      <c r="B73" s="17" t="str">
        <f t="shared" si="7"/>
        <v>II</v>
      </c>
      <c r="C73" s="54">
        <f t="shared" si="8"/>
        <v>55851.43199</v>
      </c>
      <c r="D73" t="str">
        <f t="shared" si="9"/>
        <v>vis</v>
      </c>
      <c r="E73">
        <f>VLOOKUP(C73,A!C$21:E$973,3,FALSE)</f>
        <v>37196.52061164118</v>
      </c>
      <c r="F73" s="17" t="s">
        <v>69</v>
      </c>
      <c r="G73" t="str">
        <f t="shared" si="10"/>
        <v>55851.43199</v>
      </c>
      <c r="H73" s="54">
        <f t="shared" si="11"/>
        <v>21183.5</v>
      </c>
      <c r="I73" s="63" t="s">
        <v>262</v>
      </c>
      <c r="J73" s="64" t="s">
        <v>263</v>
      </c>
      <c r="K73" s="63">
        <v>21183.5</v>
      </c>
      <c r="L73" s="63" t="s">
        <v>264</v>
      </c>
      <c r="M73" s="64" t="s">
        <v>73</v>
      </c>
      <c r="N73" s="64" t="s">
        <v>64</v>
      </c>
      <c r="O73" s="65" t="s">
        <v>265</v>
      </c>
      <c r="P73" s="66" t="s">
        <v>266</v>
      </c>
    </row>
    <row r="74" spans="1:16" ht="12.75" customHeight="1">
      <c r="A74" s="54" t="str">
        <f t="shared" si="6"/>
        <v>BAVM 234 </v>
      </c>
      <c r="B74" s="17" t="str">
        <f t="shared" si="7"/>
        <v>I</v>
      </c>
      <c r="C74" s="54">
        <f t="shared" si="8"/>
        <v>56539.3867</v>
      </c>
      <c r="D74" t="str">
        <f t="shared" si="9"/>
        <v>vis</v>
      </c>
      <c r="E74">
        <f>VLOOKUP(C74,A!C$21:E$973,3,FALSE)</f>
        <v>41544.99256229606</v>
      </c>
      <c r="F74" s="17" t="s">
        <v>69</v>
      </c>
      <c r="G74" t="str">
        <f t="shared" si="10"/>
        <v>56539.3867</v>
      </c>
      <c r="H74" s="54">
        <f t="shared" si="11"/>
        <v>25532</v>
      </c>
      <c r="I74" s="63" t="s">
        <v>267</v>
      </c>
      <c r="J74" s="64" t="s">
        <v>268</v>
      </c>
      <c r="K74" s="63">
        <v>25532</v>
      </c>
      <c r="L74" s="63" t="s">
        <v>269</v>
      </c>
      <c r="M74" s="64" t="s">
        <v>73</v>
      </c>
      <c r="N74" s="64" t="s">
        <v>202</v>
      </c>
      <c r="O74" s="65" t="s">
        <v>231</v>
      </c>
      <c r="P74" s="66" t="s">
        <v>270</v>
      </c>
    </row>
    <row r="75" spans="1:16" ht="12.75" customHeight="1">
      <c r="A75" s="54" t="str">
        <f aca="true" t="shared" si="12" ref="A75:A106">P75</f>
        <v>BAVM 234 </v>
      </c>
      <c r="B75" s="17" t="str">
        <f aca="true" t="shared" si="13" ref="B75:B106">IF(H75=INT(H75),"I","II")</f>
        <v>II</v>
      </c>
      <c r="C75" s="54">
        <f aca="true" t="shared" si="14" ref="C75:C106">1*G75</f>
        <v>56539.4757</v>
      </c>
      <c r="D75" t="str">
        <f aca="true" t="shared" si="15" ref="D75:D106">VLOOKUP(F75,I$1:J$5,2,FALSE)</f>
        <v>vis</v>
      </c>
      <c r="E75">
        <f>VLOOKUP(C75,A!C$21:E$973,3,FALSE)</f>
        <v>41545.555119682445</v>
      </c>
      <c r="F75" s="17" t="s">
        <v>69</v>
      </c>
      <c r="G75" t="str">
        <f aca="true" t="shared" si="16" ref="G75:G106">MID(I75,3,LEN(I75)-3)</f>
        <v>56539.4757</v>
      </c>
      <c r="H75" s="54">
        <f aca="true" t="shared" si="17" ref="H75:H106">1*K75</f>
        <v>25532.5</v>
      </c>
      <c r="I75" s="63" t="s">
        <v>271</v>
      </c>
      <c r="J75" s="64" t="s">
        <v>272</v>
      </c>
      <c r="K75" s="63">
        <v>25532.5</v>
      </c>
      <c r="L75" s="63" t="s">
        <v>273</v>
      </c>
      <c r="M75" s="64" t="s">
        <v>73</v>
      </c>
      <c r="N75" s="64" t="s">
        <v>202</v>
      </c>
      <c r="O75" s="65" t="s">
        <v>231</v>
      </c>
      <c r="P75" s="66" t="s">
        <v>270</v>
      </c>
    </row>
    <row r="76" spans="1:16" ht="12.75" customHeight="1">
      <c r="A76" s="54" t="str">
        <f t="shared" si="12"/>
        <v>BAVM 234 </v>
      </c>
      <c r="B76" s="17" t="str">
        <f t="shared" si="13"/>
        <v>I</v>
      </c>
      <c r="C76" s="54">
        <f t="shared" si="14"/>
        <v>56539.5437</v>
      </c>
      <c r="D76" t="str">
        <f t="shared" si="15"/>
        <v>vis</v>
      </c>
      <c r="E76">
        <f>VLOOKUP(C76,A!C$21:E$973,3,FALSE)</f>
        <v>41545.98493880911</v>
      </c>
      <c r="F76" s="17" t="s">
        <v>69</v>
      </c>
      <c r="G76" t="str">
        <f t="shared" si="16"/>
        <v>56539.5437</v>
      </c>
      <c r="H76" s="54">
        <f t="shared" si="17"/>
        <v>25533</v>
      </c>
      <c r="I76" s="63" t="s">
        <v>274</v>
      </c>
      <c r="J76" s="64" t="s">
        <v>275</v>
      </c>
      <c r="K76" s="63">
        <v>25533</v>
      </c>
      <c r="L76" s="63" t="s">
        <v>276</v>
      </c>
      <c r="M76" s="64" t="s">
        <v>73</v>
      </c>
      <c r="N76" s="64" t="s">
        <v>202</v>
      </c>
      <c r="O76" s="65" t="s">
        <v>231</v>
      </c>
      <c r="P76" s="66" t="s">
        <v>270</v>
      </c>
    </row>
    <row r="77" spans="1:16" ht="12.75" customHeight="1">
      <c r="A77" s="54" t="str">
        <f t="shared" si="12"/>
        <v>BAVM 234 </v>
      </c>
      <c r="B77" s="17" t="str">
        <f t="shared" si="13"/>
        <v>II</v>
      </c>
      <c r="C77" s="54">
        <f t="shared" si="14"/>
        <v>56539.6283</v>
      </c>
      <c r="D77" t="str">
        <f t="shared" si="15"/>
        <v>vis</v>
      </c>
      <c r="E77">
        <f>VLOOKUP(C77,A!C$21:E$973,3,FALSE)</f>
        <v>41546.51968436962</v>
      </c>
      <c r="F77" s="17" t="s">
        <v>69</v>
      </c>
      <c r="G77" t="str">
        <f t="shared" si="16"/>
        <v>56539.6283</v>
      </c>
      <c r="H77" s="54">
        <f t="shared" si="17"/>
        <v>25533.5</v>
      </c>
      <c r="I77" s="63" t="s">
        <v>277</v>
      </c>
      <c r="J77" s="64" t="s">
        <v>278</v>
      </c>
      <c r="K77" s="63">
        <v>25533.5</v>
      </c>
      <c r="L77" s="63" t="s">
        <v>279</v>
      </c>
      <c r="M77" s="64" t="s">
        <v>73</v>
      </c>
      <c r="N77" s="64" t="s">
        <v>202</v>
      </c>
      <c r="O77" s="65" t="s">
        <v>231</v>
      </c>
      <c r="P77" s="66" t="s">
        <v>270</v>
      </c>
    </row>
    <row r="78" spans="1:16" ht="12.75" customHeight="1">
      <c r="A78" s="54" t="str">
        <f t="shared" si="12"/>
        <v>BAVM 234 </v>
      </c>
      <c r="B78" s="17" t="str">
        <f t="shared" si="13"/>
        <v>I</v>
      </c>
      <c r="C78" s="54">
        <f t="shared" si="14"/>
        <v>56541.4438</v>
      </c>
      <c r="D78" t="str">
        <f t="shared" si="15"/>
        <v>vis</v>
      </c>
      <c r="E78">
        <f>VLOOKUP(C78,A!C$21:E$973,3,FALSE)</f>
        <v>41557.995222964935</v>
      </c>
      <c r="F78" s="17" t="s">
        <v>69</v>
      </c>
      <c r="G78" t="str">
        <f t="shared" si="16"/>
        <v>56541.4438</v>
      </c>
      <c r="H78" s="54">
        <f t="shared" si="17"/>
        <v>25545</v>
      </c>
      <c r="I78" s="63" t="s">
        <v>280</v>
      </c>
      <c r="J78" s="64" t="s">
        <v>281</v>
      </c>
      <c r="K78" s="63">
        <v>25545</v>
      </c>
      <c r="L78" s="63" t="s">
        <v>282</v>
      </c>
      <c r="M78" s="64" t="s">
        <v>73</v>
      </c>
      <c r="N78" s="64" t="s">
        <v>202</v>
      </c>
      <c r="O78" s="65" t="s">
        <v>231</v>
      </c>
      <c r="P78" s="66" t="s">
        <v>270</v>
      </c>
    </row>
    <row r="79" spans="1:16" ht="12.75" customHeight="1">
      <c r="A79" s="54" t="str">
        <f t="shared" si="12"/>
        <v>BAVM 234 </v>
      </c>
      <c r="B79" s="17" t="str">
        <f t="shared" si="13"/>
        <v>I</v>
      </c>
      <c r="C79" s="54">
        <f t="shared" si="14"/>
        <v>56541.5984</v>
      </c>
      <c r="D79" t="str">
        <f t="shared" si="15"/>
        <v>vis</v>
      </c>
      <c r="E79">
        <f>VLOOKUP(C79,A!C$21:E$973,3,FALSE)</f>
        <v>41558.97242939118</v>
      </c>
      <c r="F79" s="17" t="s">
        <v>69</v>
      </c>
      <c r="G79" t="str">
        <f t="shared" si="16"/>
        <v>56541.5984</v>
      </c>
      <c r="H79" s="54">
        <f t="shared" si="17"/>
        <v>25546</v>
      </c>
      <c r="I79" s="63" t="s">
        <v>283</v>
      </c>
      <c r="J79" s="64" t="s">
        <v>284</v>
      </c>
      <c r="K79" s="63">
        <v>25546</v>
      </c>
      <c r="L79" s="63" t="s">
        <v>285</v>
      </c>
      <c r="M79" s="64" t="s">
        <v>73</v>
      </c>
      <c r="N79" s="64" t="s">
        <v>202</v>
      </c>
      <c r="O79" s="65" t="s">
        <v>231</v>
      </c>
      <c r="P79" s="66" t="s">
        <v>270</v>
      </c>
    </row>
    <row r="80" spans="1:16" ht="12.75" customHeight="1">
      <c r="A80" s="54" t="str">
        <f t="shared" si="12"/>
        <v>BAVM 234 </v>
      </c>
      <c r="B80" s="17" t="str">
        <f t="shared" si="13"/>
        <v>I</v>
      </c>
      <c r="C80" s="54">
        <f t="shared" si="14"/>
        <v>56559.3222</v>
      </c>
      <c r="D80" t="str">
        <f t="shared" si="15"/>
        <v>vis</v>
      </c>
      <c r="E80">
        <f>VLOOKUP(C80,A!C$21:E$973,3,FALSE)</f>
        <v>41671.00225641135</v>
      </c>
      <c r="F80" s="17" t="s">
        <v>69</v>
      </c>
      <c r="G80" t="str">
        <f t="shared" si="16"/>
        <v>56559.3222</v>
      </c>
      <c r="H80" s="54">
        <f t="shared" si="17"/>
        <v>25658</v>
      </c>
      <c r="I80" s="63" t="s">
        <v>286</v>
      </c>
      <c r="J80" s="64" t="s">
        <v>287</v>
      </c>
      <c r="K80" s="63">
        <v>25658</v>
      </c>
      <c r="L80" s="63" t="s">
        <v>246</v>
      </c>
      <c r="M80" s="64" t="s">
        <v>73</v>
      </c>
      <c r="N80" s="64" t="s">
        <v>202</v>
      </c>
      <c r="O80" s="65" t="s">
        <v>231</v>
      </c>
      <c r="P80" s="66" t="s">
        <v>270</v>
      </c>
    </row>
    <row r="81" spans="1:16" ht="12.75" customHeight="1">
      <c r="A81" s="54" t="str">
        <f t="shared" si="12"/>
        <v>BAVM 234 </v>
      </c>
      <c r="B81" s="17" t="str">
        <f t="shared" si="13"/>
        <v>II</v>
      </c>
      <c r="C81" s="54">
        <f t="shared" si="14"/>
        <v>56559.4121</v>
      </c>
      <c r="D81" t="str">
        <f t="shared" si="15"/>
        <v>vis</v>
      </c>
      <c r="E81">
        <f>VLOOKUP(C81,A!C$21:E$973,3,FALSE)</f>
        <v>41671.57050258029</v>
      </c>
      <c r="F81" s="17" t="s">
        <v>69</v>
      </c>
      <c r="G81" t="str">
        <f t="shared" si="16"/>
        <v>56559.4121</v>
      </c>
      <c r="H81" s="54">
        <f t="shared" si="17"/>
        <v>25658.5</v>
      </c>
      <c r="I81" s="63" t="s">
        <v>288</v>
      </c>
      <c r="J81" s="64" t="s">
        <v>289</v>
      </c>
      <c r="K81" s="63">
        <v>25658.5</v>
      </c>
      <c r="L81" s="63" t="s">
        <v>290</v>
      </c>
      <c r="M81" s="64" t="s">
        <v>73</v>
      </c>
      <c r="N81" s="64" t="s">
        <v>202</v>
      </c>
      <c r="O81" s="65" t="s">
        <v>231</v>
      </c>
      <c r="P81" s="66" t="s">
        <v>270</v>
      </c>
    </row>
    <row r="82" spans="1:16" ht="12.75" customHeight="1">
      <c r="A82" s="54" t="str">
        <f t="shared" si="12"/>
        <v>BAVM 234 </v>
      </c>
      <c r="B82" s="17" t="str">
        <f t="shared" si="13"/>
        <v>I</v>
      </c>
      <c r="C82" s="54">
        <f t="shared" si="14"/>
        <v>56559.4792</v>
      </c>
      <c r="D82" t="str">
        <f t="shared" si="15"/>
        <v>vis</v>
      </c>
      <c r="E82">
        <f>VLOOKUP(C82,A!C$21:E$973,3,FALSE)</f>
        <v>41671.99463292441</v>
      </c>
      <c r="F82" s="17" t="s">
        <v>69</v>
      </c>
      <c r="G82" t="str">
        <f t="shared" si="16"/>
        <v>56559.4792</v>
      </c>
      <c r="H82" s="54">
        <f t="shared" si="17"/>
        <v>25659</v>
      </c>
      <c r="I82" s="63" t="s">
        <v>291</v>
      </c>
      <c r="J82" s="64" t="s">
        <v>292</v>
      </c>
      <c r="K82" s="63">
        <v>25659</v>
      </c>
      <c r="L82" s="63" t="s">
        <v>282</v>
      </c>
      <c r="M82" s="64" t="s">
        <v>73</v>
      </c>
      <c r="N82" s="64" t="s">
        <v>202</v>
      </c>
      <c r="O82" s="65" t="s">
        <v>231</v>
      </c>
      <c r="P82" s="66" t="s">
        <v>270</v>
      </c>
    </row>
    <row r="83" spans="1:16" ht="12.75" customHeight="1">
      <c r="A83" s="54" t="str">
        <f t="shared" si="12"/>
        <v>BAVM 234 </v>
      </c>
      <c r="B83" s="17" t="str">
        <f t="shared" si="13"/>
        <v>II</v>
      </c>
      <c r="C83" s="54">
        <f t="shared" si="14"/>
        <v>56567.4751</v>
      </c>
      <c r="D83" t="str">
        <f t="shared" si="15"/>
        <v>vis</v>
      </c>
      <c r="E83">
        <f>VLOOKUP(C83,A!C$21:E$973,3,FALSE)</f>
        <v>41722.535673438906</v>
      </c>
      <c r="F83" s="17" t="s">
        <v>69</v>
      </c>
      <c r="G83" t="str">
        <f t="shared" si="16"/>
        <v>56567.4751</v>
      </c>
      <c r="H83" s="54">
        <f t="shared" si="17"/>
        <v>25709.5</v>
      </c>
      <c r="I83" s="63" t="s">
        <v>293</v>
      </c>
      <c r="J83" s="64" t="s">
        <v>294</v>
      </c>
      <c r="K83" s="63">
        <v>25709.5</v>
      </c>
      <c r="L83" s="63" t="s">
        <v>295</v>
      </c>
      <c r="M83" s="64" t="s">
        <v>73</v>
      </c>
      <c r="N83" s="64" t="s">
        <v>202</v>
      </c>
      <c r="O83" s="65" t="s">
        <v>231</v>
      </c>
      <c r="P83" s="66" t="s">
        <v>270</v>
      </c>
    </row>
    <row r="84" spans="1:16" ht="12.75" customHeight="1">
      <c r="A84" s="54" t="str">
        <f t="shared" si="12"/>
        <v>BAVM 234 </v>
      </c>
      <c r="B84" s="17" t="str">
        <f t="shared" si="13"/>
        <v>I</v>
      </c>
      <c r="C84" s="54">
        <f t="shared" si="14"/>
        <v>56567.5477</v>
      </c>
      <c r="D84" t="str">
        <f t="shared" si="15"/>
        <v>vis</v>
      </c>
      <c r="E84">
        <f>VLOOKUP(C84,A!C$21:E$973,3,FALSE)</f>
        <v>41722.99456856532</v>
      </c>
      <c r="F84" s="17" t="s">
        <v>69</v>
      </c>
      <c r="G84" t="str">
        <f t="shared" si="16"/>
        <v>56567.5477</v>
      </c>
      <c r="H84" s="54">
        <f t="shared" si="17"/>
        <v>25710</v>
      </c>
      <c r="I84" s="63" t="s">
        <v>296</v>
      </c>
      <c r="J84" s="64" t="s">
        <v>297</v>
      </c>
      <c r="K84" s="63">
        <v>25710</v>
      </c>
      <c r="L84" s="63" t="s">
        <v>282</v>
      </c>
      <c r="M84" s="64" t="s">
        <v>73</v>
      </c>
      <c r="N84" s="64" t="s">
        <v>202</v>
      </c>
      <c r="O84" s="65" t="s">
        <v>231</v>
      </c>
      <c r="P84" s="66" t="s">
        <v>270</v>
      </c>
    </row>
    <row r="85" spans="1:16" ht="12.75" customHeight="1">
      <c r="A85" s="54" t="str">
        <f t="shared" si="12"/>
        <v>BAVM 234 </v>
      </c>
      <c r="B85" s="17" t="str">
        <f t="shared" si="13"/>
        <v>I</v>
      </c>
      <c r="C85" s="54">
        <f t="shared" si="14"/>
        <v>56588.2705</v>
      </c>
      <c r="D85" t="str">
        <f t="shared" si="15"/>
        <v>vis</v>
      </c>
      <c r="E85">
        <f>VLOOKUP(C85,A!C$21:E$973,3,FALSE)</f>
        <v>41853.98068324577</v>
      </c>
      <c r="F85" s="17" t="s">
        <v>69</v>
      </c>
      <c r="G85" t="str">
        <f t="shared" si="16"/>
        <v>56588.2705</v>
      </c>
      <c r="H85" s="54">
        <f t="shared" si="17"/>
        <v>25841</v>
      </c>
      <c r="I85" s="63" t="s">
        <v>298</v>
      </c>
      <c r="J85" s="64" t="s">
        <v>299</v>
      </c>
      <c r="K85" s="63">
        <v>25841</v>
      </c>
      <c r="L85" s="63" t="s">
        <v>300</v>
      </c>
      <c r="M85" s="64" t="s">
        <v>73</v>
      </c>
      <c r="N85" s="64" t="s">
        <v>202</v>
      </c>
      <c r="O85" s="65" t="s">
        <v>231</v>
      </c>
      <c r="P85" s="66" t="s">
        <v>270</v>
      </c>
    </row>
    <row r="86" spans="1:16" ht="12.75" customHeight="1">
      <c r="A86" s="54" t="str">
        <f t="shared" si="12"/>
        <v>BAVM 234 </v>
      </c>
      <c r="B86" s="17" t="str">
        <f t="shared" si="13"/>
        <v>I</v>
      </c>
      <c r="C86" s="54">
        <f t="shared" si="14"/>
        <v>56629.2473</v>
      </c>
      <c r="D86" t="str">
        <f t="shared" si="15"/>
        <v>vis</v>
      </c>
      <c r="E86">
        <f>VLOOKUP(C86,A!C$21:E$973,3,FALSE)</f>
        <v>42112.98968898048</v>
      </c>
      <c r="F86" s="17" t="s">
        <v>69</v>
      </c>
      <c r="G86" t="str">
        <f t="shared" si="16"/>
        <v>56629.2473</v>
      </c>
      <c r="H86" s="54">
        <f t="shared" si="17"/>
        <v>26100</v>
      </c>
      <c r="I86" s="63" t="s">
        <v>301</v>
      </c>
      <c r="J86" s="64" t="s">
        <v>302</v>
      </c>
      <c r="K86" s="63">
        <v>26100</v>
      </c>
      <c r="L86" s="63" t="s">
        <v>255</v>
      </c>
      <c r="M86" s="64" t="s">
        <v>73</v>
      </c>
      <c r="N86" s="64" t="s">
        <v>202</v>
      </c>
      <c r="O86" s="65" t="s">
        <v>231</v>
      </c>
      <c r="P86" s="66" t="s">
        <v>270</v>
      </c>
    </row>
    <row r="87" spans="1:16" ht="12.75" customHeight="1">
      <c r="A87" s="54" t="str">
        <f t="shared" si="12"/>
        <v>BAVM 234 </v>
      </c>
      <c r="B87" s="17" t="str">
        <f t="shared" si="13"/>
        <v>I</v>
      </c>
      <c r="C87" s="54">
        <f t="shared" si="14"/>
        <v>56644.2775</v>
      </c>
      <c r="D87" t="str">
        <f t="shared" si="15"/>
        <v>vis</v>
      </c>
      <c r="E87">
        <f>VLOOKUP(C87,A!C$21:E$973,3,FALSE)</f>
        <v>42207.99362188866</v>
      </c>
      <c r="F87" s="17" t="s">
        <v>69</v>
      </c>
      <c r="G87" t="str">
        <f t="shared" si="16"/>
        <v>56644.2775</v>
      </c>
      <c r="H87" s="54">
        <f t="shared" si="17"/>
        <v>26195</v>
      </c>
      <c r="I87" s="63" t="s">
        <v>303</v>
      </c>
      <c r="J87" s="64" t="s">
        <v>304</v>
      </c>
      <c r="K87" s="63">
        <v>26195</v>
      </c>
      <c r="L87" s="63" t="s">
        <v>305</v>
      </c>
      <c r="M87" s="64" t="s">
        <v>73</v>
      </c>
      <c r="N87" s="64" t="s">
        <v>202</v>
      </c>
      <c r="O87" s="65" t="s">
        <v>231</v>
      </c>
      <c r="P87" s="66" t="s">
        <v>270</v>
      </c>
    </row>
    <row r="88" spans="1:16" ht="12.75" customHeight="1">
      <c r="A88" s="54" t="str">
        <f t="shared" si="12"/>
        <v>BAVM 131 </v>
      </c>
      <c r="B88" s="17" t="str">
        <f t="shared" si="13"/>
        <v>I</v>
      </c>
      <c r="C88" s="54">
        <f t="shared" si="14"/>
        <v>51467.302</v>
      </c>
      <c r="D88" t="str">
        <f t="shared" si="15"/>
        <v>vis</v>
      </c>
      <c r="E88">
        <f>VLOOKUP(C88,A!C$21:E$973,3,FALSE)</f>
        <v>9485.0070302607</v>
      </c>
      <c r="F88" s="17" t="s">
        <v>69</v>
      </c>
      <c r="G88" t="str">
        <f t="shared" si="16"/>
        <v>51467.302</v>
      </c>
      <c r="H88" s="54">
        <f t="shared" si="17"/>
        <v>-6528</v>
      </c>
      <c r="I88" s="63" t="s">
        <v>306</v>
      </c>
      <c r="J88" s="64" t="s">
        <v>307</v>
      </c>
      <c r="K88" s="63">
        <v>-6528</v>
      </c>
      <c r="L88" s="63" t="s">
        <v>308</v>
      </c>
      <c r="M88" s="64" t="s">
        <v>309</v>
      </c>
      <c r="N88" s="64"/>
      <c r="O88" s="65" t="s">
        <v>310</v>
      </c>
      <c r="P88" s="66" t="s">
        <v>46</v>
      </c>
    </row>
    <row r="89" spans="1:16" ht="12.75" customHeight="1">
      <c r="A89" s="54" t="str">
        <f t="shared" si="12"/>
        <v>VSB 44 </v>
      </c>
      <c r="B89" s="17" t="str">
        <f t="shared" si="13"/>
        <v>I</v>
      </c>
      <c r="C89" s="54">
        <f t="shared" si="14"/>
        <v>53569.2281</v>
      </c>
      <c r="D89" t="str">
        <f t="shared" si="15"/>
        <v>vis</v>
      </c>
      <c r="E89">
        <f>VLOOKUP(C89,A!C$21:E$973,3,FALSE)</f>
        <v>22771.00762788625</v>
      </c>
      <c r="F89" s="17" t="s">
        <v>69</v>
      </c>
      <c r="G89" t="str">
        <f t="shared" si="16"/>
        <v>53569.2281</v>
      </c>
      <c r="H89" s="54">
        <f t="shared" si="17"/>
        <v>6758</v>
      </c>
      <c r="I89" s="63" t="s">
        <v>311</v>
      </c>
      <c r="J89" s="64" t="s">
        <v>312</v>
      </c>
      <c r="K89" s="63">
        <v>6758</v>
      </c>
      <c r="L89" s="63" t="s">
        <v>313</v>
      </c>
      <c r="M89" s="64" t="s">
        <v>201</v>
      </c>
      <c r="N89" s="64" t="s">
        <v>314</v>
      </c>
      <c r="O89" s="65" t="s">
        <v>315</v>
      </c>
      <c r="P89" s="66" t="s">
        <v>49</v>
      </c>
    </row>
    <row r="90" spans="1:16" ht="12.75" customHeight="1">
      <c r="A90" s="54" t="str">
        <f t="shared" si="12"/>
        <v>VSB 45 </v>
      </c>
      <c r="B90" s="17" t="str">
        <f t="shared" si="13"/>
        <v>I</v>
      </c>
      <c r="C90" s="54">
        <f t="shared" si="14"/>
        <v>53942.1201</v>
      </c>
      <c r="D90" t="str">
        <f t="shared" si="15"/>
        <v>vis</v>
      </c>
      <c r="E90">
        <f>VLOOKUP(C90,A!C$21:E$973,3,FALSE)</f>
        <v>25128.009301184753</v>
      </c>
      <c r="F90" s="17" t="s">
        <v>69</v>
      </c>
      <c r="G90" t="str">
        <f t="shared" si="16"/>
        <v>53942.1201</v>
      </c>
      <c r="H90" s="54">
        <f t="shared" si="17"/>
        <v>9115</v>
      </c>
      <c r="I90" s="63" t="s">
        <v>316</v>
      </c>
      <c r="J90" s="64" t="s">
        <v>317</v>
      </c>
      <c r="K90" s="63">
        <v>9115</v>
      </c>
      <c r="L90" s="63" t="s">
        <v>318</v>
      </c>
      <c r="M90" s="64" t="s">
        <v>201</v>
      </c>
      <c r="N90" s="64" t="s">
        <v>314</v>
      </c>
      <c r="O90" s="65" t="s">
        <v>319</v>
      </c>
      <c r="P90" s="66" t="s">
        <v>50</v>
      </c>
    </row>
    <row r="91" spans="1:16" ht="12.75" customHeight="1">
      <c r="A91" s="54" t="str">
        <f t="shared" si="12"/>
        <v>VSB 45 </v>
      </c>
      <c r="B91" s="17" t="str">
        <f t="shared" si="13"/>
        <v>I</v>
      </c>
      <c r="C91" s="54">
        <f t="shared" si="14"/>
        <v>53942.2778</v>
      </c>
      <c r="D91" t="str">
        <f t="shared" si="15"/>
        <v>vis</v>
      </c>
      <c r="E91">
        <f>VLOOKUP(C91,A!C$21:E$973,3,FALSE)</f>
        <v>25129.00610230649</v>
      </c>
      <c r="F91" s="17" t="s">
        <v>69</v>
      </c>
      <c r="G91" t="str">
        <f t="shared" si="16"/>
        <v>53942.2778</v>
      </c>
      <c r="H91" s="54">
        <f t="shared" si="17"/>
        <v>9116</v>
      </c>
      <c r="I91" s="63" t="s">
        <v>320</v>
      </c>
      <c r="J91" s="64" t="s">
        <v>321</v>
      </c>
      <c r="K91" s="63">
        <v>9116</v>
      </c>
      <c r="L91" s="63" t="s">
        <v>322</v>
      </c>
      <c r="M91" s="64" t="s">
        <v>201</v>
      </c>
      <c r="N91" s="64" t="s">
        <v>314</v>
      </c>
      <c r="O91" s="65" t="s">
        <v>319</v>
      </c>
      <c r="P91" s="66" t="s">
        <v>50</v>
      </c>
    </row>
    <row r="92" spans="1:16" ht="12.75" customHeight="1">
      <c r="A92" s="54" t="str">
        <f t="shared" si="12"/>
        <v>VSB 45 </v>
      </c>
      <c r="B92" s="17" t="str">
        <f t="shared" si="13"/>
        <v>I</v>
      </c>
      <c r="C92" s="54">
        <f t="shared" si="14"/>
        <v>53944.1764</v>
      </c>
      <c r="D92" t="str">
        <f t="shared" si="15"/>
        <v>vis</v>
      </c>
      <c r="E92">
        <f>VLOOKUP(C92,A!C$21:E$973,3,FALSE)</f>
        <v>25141.00690515801</v>
      </c>
      <c r="F92" s="17" t="s">
        <v>69</v>
      </c>
      <c r="G92" t="str">
        <f t="shared" si="16"/>
        <v>53944.1764</v>
      </c>
      <c r="H92" s="54">
        <f t="shared" si="17"/>
        <v>9128</v>
      </c>
      <c r="I92" s="63" t="s">
        <v>323</v>
      </c>
      <c r="J92" s="64" t="s">
        <v>324</v>
      </c>
      <c r="K92" s="63">
        <v>9128</v>
      </c>
      <c r="L92" s="63" t="s">
        <v>325</v>
      </c>
      <c r="M92" s="64" t="s">
        <v>201</v>
      </c>
      <c r="N92" s="64" t="s">
        <v>314</v>
      </c>
      <c r="O92" s="65" t="s">
        <v>319</v>
      </c>
      <c r="P92" s="66" t="s">
        <v>50</v>
      </c>
    </row>
    <row r="93" spans="1:16" ht="12.75" customHeight="1">
      <c r="A93" s="54" t="str">
        <f t="shared" si="12"/>
        <v>VSB 45 </v>
      </c>
      <c r="B93" s="17" t="str">
        <f t="shared" si="13"/>
        <v>I</v>
      </c>
      <c r="C93" s="54">
        <f t="shared" si="14"/>
        <v>53945.1279</v>
      </c>
      <c r="D93" t="str">
        <f t="shared" si="15"/>
        <v>vis</v>
      </c>
      <c r="E93">
        <f>VLOOKUP(C93,A!C$21:E$973,3,FALSE)</f>
        <v>25147.02121249673</v>
      </c>
      <c r="F93" s="17" t="s">
        <v>69</v>
      </c>
      <c r="G93" t="str">
        <f t="shared" si="16"/>
        <v>53945.1279</v>
      </c>
      <c r="H93" s="54">
        <f t="shared" si="17"/>
        <v>9134</v>
      </c>
      <c r="I93" s="63" t="s">
        <v>326</v>
      </c>
      <c r="J93" s="64" t="s">
        <v>327</v>
      </c>
      <c r="K93" s="63">
        <v>9134</v>
      </c>
      <c r="L93" s="63" t="s">
        <v>328</v>
      </c>
      <c r="M93" s="64" t="s">
        <v>201</v>
      </c>
      <c r="N93" s="64" t="s">
        <v>314</v>
      </c>
      <c r="O93" s="65" t="s">
        <v>319</v>
      </c>
      <c r="P93" s="66" t="s">
        <v>50</v>
      </c>
    </row>
    <row r="94" spans="1:16" ht="12.75" customHeight="1">
      <c r="A94" s="54" t="str">
        <f t="shared" si="12"/>
        <v>VSB 45 </v>
      </c>
      <c r="B94" s="17" t="str">
        <f t="shared" si="13"/>
        <v>I</v>
      </c>
      <c r="C94" s="54">
        <f t="shared" si="14"/>
        <v>53945.2855</v>
      </c>
      <c r="D94" t="str">
        <f t="shared" si="15"/>
        <v>vis</v>
      </c>
      <c r="E94">
        <f>VLOOKUP(C94,A!C$21:E$973,3,FALSE)</f>
        <v>25148.017381531485</v>
      </c>
      <c r="F94" s="17" t="s">
        <v>69</v>
      </c>
      <c r="G94" t="str">
        <f t="shared" si="16"/>
        <v>53945.2855</v>
      </c>
      <c r="H94" s="54">
        <f t="shared" si="17"/>
        <v>9135</v>
      </c>
      <c r="I94" s="63" t="s">
        <v>329</v>
      </c>
      <c r="J94" s="64" t="s">
        <v>330</v>
      </c>
      <c r="K94" s="63">
        <v>9135</v>
      </c>
      <c r="L94" s="63" t="s">
        <v>237</v>
      </c>
      <c r="M94" s="64" t="s">
        <v>201</v>
      </c>
      <c r="N94" s="64" t="s">
        <v>314</v>
      </c>
      <c r="O94" s="65" t="s">
        <v>319</v>
      </c>
      <c r="P94" s="66" t="s">
        <v>50</v>
      </c>
    </row>
    <row r="95" spans="1:16" ht="12.75" customHeight="1">
      <c r="A95" s="54" t="str">
        <f t="shared" si="12"/>
        <v>VSB 45 </v>
      </c>
      <c r="B95" s="17" t="str">
        <f t="shared" si="13"/>
        <v>I</v>
      </c>
      <c r="C95" s="54">
        <f t="shared" si="14"/>
        <v>53946.2345</v>
      </c>
      <c r="D95" t="str">
        <f t="shared" si="15"/>
        <v>vis</v>
      </c>
      <c r="E95">
        <f>VLOOKUP(C95,A!C$21:E$973,3,FALSE)</f>
        <v>25154.01588669642</v>
      </c>
      <c r="F95" s="17" t="s">
        <v>69</v>
      </c>
      <c r="G95" t="str">
        <f t="shared" si="16"/>
        <v>53946.2345</v>
      </c>
      <c r="H95" s="54">
        <f t="shared" si="17"/>
        <v>9141</v>
      </c>
      <c r="I95" s="63" t="s">
        <v>331</v>
      </c>
      <c r="J95" s="64" t="s">
        <v>332</v>
      </c>
      <c r="K95" s="63">
        <v>9141</v>
      </c>
      <c r="L95" s="63" t="s">
        <v>333</v>
      </c>
      <c r="M95" s="64" t="s">
        <v>201</v>
      </c>
      <c r="N95" s="64" t="s">
        <v>314</v>
      </c>
      <c r="O95" s="65" t="s">
        <v>319</v>
      </c>
      <c r="P95" s="66" t="s">
        <v>50</v>
      </c>
    </row>
    <row r="96" spans="1:16" ht="12.75" customHeight="1">
      <c r="A96" s="54" t="str">
        <f t="shared" si="12"/>
        <v>VSB 45 </v>
      </c>
      <c r="B96" s="17" t="str">
        <f t="shared" si="13"/>
        <v>I</v>
      </c>
      <c r="C96" s="54">
        <f t="shared" si="14"/>
        <v>53950.1908</v>
      </c>
      <c r="D96" t="str">
        <f t="shared" si="15"/>
        <v>vis</v>
      </c>
      <c r="E96">
        <f>VLOOKUP(C96,A!C$21:E$973,3,FALSE)</f>
        <v>25179.02314273856</v>
      </c>
      <c r="F96" s="17" t="s">
        <v>69</v>
      </c>
      <c r="G96" t="str">
        <f t="shared" si="16"/>
        <v>53950.1908</v>
      </c>
      <c r="H96" s="54">
        <f t="shared" si="17"/>
        <v>9166</v>
      </c>
      <c r="I96" s="63" t="s">
        <v>334</v>
      </c>
      <c r="J96" s="64" t="s">
        <v>335</v>
      </c>
      <c r="K96" s="63">
        <v>9166</v>
      </c>
      <c r="L96" s="63" t="s">
        <v>336</v>
      </c>
      <c r="M96" s="64" t="s">
        <v>201</v>
      </c>
      <c r="N96" s="64" t="s">
        <v>314</v>
      </c>
      <c r="O96" s="65" t="s">
        <v>319</v>
      </c>
      <c r="P96" s="66" t="s">
        <v>50</v>
      </c>
    </row>
    <row r="97" spans="1:16" ht="12.75" customHeight="1">
      <c r="A97" s="54" t="str">
        <f t="shared" si="12"/>
        <v>VSB 45 </v>
      </c>
      <c r="B97" s="17" t="str">
        <f t="shared" si="13"/>
        <v>I</v>
      </c>
      <c r="C97" s="54">
        <f t="shared" si="14"/>
        <v>53951.1401</v>
      </c>
      <c r="D97" t="str">
        <f t="shared" si="15"/>
        <v>vis</v>
      </c>
      <c r="E97">
        <f>VLOOKUP(C97,A!C$21:E$973,3,FALSE)</f>
        <v>25185.02354416434</v>
      </c>
      <c r="F97" s="17" t="s">
        <v>69</v>
      </c>
      <c r="G97" t="str">
        <f t="shared" si="16"/>
        <v>53951.1401</v>
      </c>
      <c r="H97" s="54">
        <f t="shared" si="17"/>
        <v>9172</v>
      </c>
      <c r="I97" s="63" t="s">
        <v>337</v>
      </c>
      <c r="J97" s="64" t="s">
        <v>338</v>
      </c>
      <c r="K97" s="63">
        <v>9172</v>
      </c>
      <c r="L97" s="63" t="s">
        <v>227</v>
      </c>
      <c r="M97" s="64" t="s">
        <v>201</v>
      </c>
      <c r="N97" s="64" t="s">
        <v>314</v>
      </c>
      <c r="O97" s="65" t="s">
        <v>319</v>
      </c>
      <c r="P97" s="66" t="s">
        <v>50</v>
      </c>
    </row>
    <row r="98" spans="1:16" ht="12.75" customHeight="1">
      <c r="A98" s="54" t="str">
        <f t="shared" si="12"/>
        <v>VSB 45 </v>
      </c>
      <c r="B98" s="17" t="str">
        <f t="shared" si="13"/>
        <v>I</v>
      </c>
      <c r="C98" s="54">
        <f t="shared" si="14"/>
        <v>53952.2483</v>
      </c>
      <c r="D98" t="str">
        <f t="shared" si="15"/>
        <v>vis</v>
      </c>
      <c r="E98">
        <f>VLOOKUP(C98,A!C$21:E$973,3,FALSE)</f>
        <v>25192.028331755264</v>
      </c>
      <c r="F98" s="17" t="s">
        <v>69</v>
      </c>
      <c r="G98" t="str">
        <f t="shared" si="16"/>
        <v>53952.2483</v>
      </c>
      <c r="H98" s="54">
        <f t="shared" si="17"/>
        <v>9179</v>
      </c>
      <c r="I98" s="63" t="s">
        <v>339</v>
      </c>
      <c r="J98" s="64" t="s">
        <v>340</v>
      </c>
      <c r="K98" s="63">
        <v>9179</v>
      </c>
      <c r="L98" s="63" t="s">
        <v>230</v>
      </c>
      <c r="M98" s="64" t="s">
        <v>201</v>
      </c>
      <c r="N98" s="64" t="s">
        <v>314</v>
      </c>
      <c r="O98" s="65" t="s">
        <v>319</v>
      </c>
      <c r="P98" s="66" t="s">
        <v>50</v>
      </c>
    </row>
    <row r="99" spans="1:16" ht="12.75" customHeight="1">
      <c r="A99" s="54" t="str">
        <f t="shared" si="12"/>
        <v>VSB 45 </v>
      </c>
      <c r="B99" s="17" t="str">
        <f t="shared" si="13"/>
        <v>I</v>
      </c>
      <c r="C99" s="54">
        <f t="shared" si="14"/>
        <v>53954.146</v>
      </c>
      <c r="D99" t="str">
        <f t="shared" si="15"/>
        <v>vis</v>
      </c>
      <c r="E99">
        <f>VLOOKUP(C99,A!C$21:E$973,3,FALSE)</f>
        <v>25204.023445824278</v>
      </c>
      <c r="F99" s="17" t="s">
        <v>69</v>
      </c>
      <c r="G99" t="str">
        <f t="shared" si="16"/>
        <v>53954.1460</v>
      </c>
      <c r="H99" s="54">
        <f t="shared" si="17"/>
        <v>9191</v>
      </c>
      <c r="I99" s="63" t="s">
        <v>341</v>
      </c>
      <c r="J99" s="64" t="s">
        <v>342</v>
      </c>
      <c r="K99" s="63">
        <v>9191</v>
      </c>
      <c r="L99" s="63" t="s">
        <v>227</v>
      </c>
      <c r="M99" s="64" t="s">
        <v>201</v>
      </c>
      <c r="N99" s="64" t="s">
        <v>314</v>
      </c>
      <c r="O99" s="65" t="s">
        <v>319</v>
      </c>
      <c r="P99" s="66" t="s">
        <v>50</v>
      </c>
    </row>
    <row r="100" spans="1:16" ht="12.75" customHeight="1">
      <c r="A100" s="54" t="str">
        <f t="shared" si="12"/>
        <v>VSB 45 </v>
      </c>
      <c r="B100" s="17" t="str">
        <f t="shared" si="13"/>
        <v>I</v>
      </c>
      <c r="C100" s="54">
        <f t="shared" si="14"/>
        <v>53957.1533</v>
      </c>
      <c r="D100" t="str">
        <f t="shared" si="15"/>
        <v>vis</v>
      </c>
      <c r="E100">
        <f>VLOOKUP(C100,A!C$21:E$973,3,FALSE)</f>
        <v>25223.032196701486</v>
      </c>
      <c r="F100" s="17" t="s">
        <v>69</v>
      </c>
      <c r="G100" t="str">
        <f t="shared" si="16"/>
        <v>53957.1533</v>
      </c>
      <c r="H100" s="54">
        <f t="shared" si="17"/>
        <v>9210</v>
      </c>
      <c r="I100" s="63" t="s">
        <v>343</v>
      </c>
      <c r="J100" s="64" t="s">
        <v>344</v>
      </c>
      <c r="K100" s="63">
        <v>9210</v>
      </c>
      <c r="L100" s="63" t="s">
        <v>345</v>
      </c>
      <c r="M100" s="64" t="s">
        <v>201</v>
      </c>
      <c r="N100" s="64" t="s">
        <v>314</v>
      </c>
      <c r="O100" s="65" t="s">
        <v>319</v>
      </c>
      <c r="P100" s="66" t="s">
        <v>50</v>
      </c>
    </row>
    <row r="101" spans="1:16" ht="12.75" customHeight="1">
      <c r="A101" s="54" t="str">
        <f t="shared" si="12"/>
        <v>VSB 45 </v>
      </c>
      <c r="B101" s="17" t="str">
        <f t="shared" si="13"/>
        <v>I</v>
      </c>
      <c r="C101" s="54">
        <f t="shared" si="14"/>
        <v>53972.1811</v>
      </c>
      <c r="D101" t="str">
        <f t="shared" si="15"/>
        <v>vis</v>
      </c>
      <c r="E101">
        <f>VLOOKUP(C101,A!C$21:E$973,3,FALSE)</f>
        <v>25318.020959522903</v>
      </c>
      <c r="F101" s="17" t="s">
        <v>69</v>
      </c>
      <c r="G101" t="str">
        <f t="shared" si="16"/>
        <v>53972.1811</v>
      </c>
      <c r="H101" s="54">
        <f t="shared" si="17"/>
        <v>9305</v>
      </c>
      <c r="I101" s="63" t="s">
        <v>346</v>
      </c>
      <c r="J101" s="64" t="s">
        <v>347</v>
      </c>
      <c r="K101" s="63">
        <v>9305</v>
      </c>
      <c r="L101" s="63" t="s">
        <v>348</v>
      </c>
      <c r="M101" s="64" t="s">
        <v>201</v>
      </c>
      <c r="N101" s="64" t="s">
        <v>314</v>
      </c>
      <c r="O101" s="65" t="s">
        <v>319</v>
      </c>
      <c r="P101" s="66" t="s">
        <v>50</v>
      </c>
    </row>
    <row r="102" spans="1:16" ht="12.75" customHeight="1">
      <c r="A102" s="54" t="str">
        <f t="shared" si="12"/>
        <v> AOEB 12 </v>
      </c>
      <c r="B102" s="17" t="str">
        <f t="shared" si="13"/>
        <v>I</v>
      </c>
      <c r="C102" s="54">
        <f t="shared" si="14"/>
        <v>53999.391</v>
      </c>
      <c r="D102" t="str">
        <f t="shared" si="15"/>
        <v>vis</v>
      </c>
      <c r="E102">
        <f>VLOOKUP(C102,A!C$21:E$973,3,FALSE)</f>
        <v>25490.01118680128</v>
      </c>
      <c r="F102" s="17" t="s">
        <v>69</v>
      </c>
      <c r="G102" t="str">
        <f t="shared" si="16"/>
        <v>53999.391</v>
      </c>
      <c r="H102" s="54">
        <f t="shared" si="17"/>
        <v>9477</v>
      </c>
      <c r="I102" s="63" t="s">
        <v>349</v>
      </c>
      <c r="J102" s="64" t="s">
        <v>350</v>
      </c>
      <c r="K102" s="63">
        <v>9477</v>
      </c>
      <c r="L102" s="63" t="s">
        <v>351</v>
      </c>
      <c r="M102" s="64" t="s">
        <v>309</v>
      </c>
      <c r="N102" s="64"/>
      <c r="O102" s="65" t="s">
        <v>352</v>
      </c>
      <c r="P102" s="65" t="s">
        <v>51</v>
      </c>
    </row>
    <row r="103" spans="1:16" ht="12.75" customHeight="1">
      <c r="A103" s="54" t="str">
        <f t="shared" si="12"/>
        <v>VSB 46 </v>
      </c>
      <c r="B103" s="17" t="str">
        <f t="shared" si="13"/>
        <v>I</v>
      </c>
      <c r="C103" s="54">
        <f t="shared" si="14"/>
        <v>54309.158</v>
      </c>
      <c r="D103" t="str">
        <f t="shared" si="15"/>
        <v>vis</v>
      </c>
      <c r="E103">
        <f>VLOOKUP(C103,A!C$21:E$973,3,FALSE)</f>
        <v>27448.007972285166</v>
      </c>
      <c r="F103" s="17" t="s">
        <v>69</v>
      </c>
      <c r="G103" t="str">
        <f t="shared" si="16"/>
        <v>54309.1580</v>
      </c>
      <c r="H103" s="54">
        <f t="shared" si="17"/>
        <v>11435</v>
      </c>
      <c r="I103" s="63" t="s">
        <v>353</v>
      </c>
      <c r="J103" s="64" t="s">
        <v>354</v>
      </c>
      <c r="K103" s="63">
        <v>11435</v>
      </c>
      <c r="L103" s="63" t="s">
        <v>355</v>
      </c>
      <c r="M103" s="64" t="s">
        <v>73</v>
      </c>
      <c r="N103" s="64" t="s">
        <v>314</v>
      </c>
      <c r="O103" s="65" t="s">
        <v>356</v>
      </c>
      <c r="P103" s="66" t="s">
        <v>52</v>
      </c>
    </row>
    <row r="104" spans="1:16" ht="12.75" customHeight="1">
      <c r="A104" s="54" t="str">
        <f t="shared" si="12"/>
        <v>VSB 46 </v>
      </c>
      <c r="B104" s="17" t="str">
        <f t="shared" si="13"/>
        <v>I</v>
      </c>
      <c r="C104" s="54">
        <f t="shared" si="14"/>
        <v>54310.2651</v>
      </c>
      <c r="D104" t="str">
        <f t="shared" si="15"/>
        <v>vis</v>
      </c>
      <c r="E104">
        <f>VLOOKUP(C104,A!C$21:E$973,3,FALSE)</f>
        <v>27455.005806919573</v>
      </c>
      <c r="F104" s="17" t="s">
        <v>69</v>
      </c>
      <c r="G104" t="str">
        <f t="shared" si="16"/>
        <v>54310.2651</v>
      </c>
      <c r="H104" s="54">
        <f t="shared" si="17"/>
        <v>11442</v>
      </c>
      <c r="I104" s="63" t="s">
        <v>357</v>
      </c>
      <c r="J104" s="64" t="s">
        <v>358</v>
      </c>
      <c r="K104" s="63">
        <v>11442</v>
      </c>
      <c r="L104" s="63" t="s">
        <v>359</v>
      </c>
      <c r="M104" s="64" t="s">
        <v>73</v>
      </c>
      <c r="N104" s="64" t="s">
        <v>314</v>
      </c>
      <c r="O104" s="65" t="s">
        <v>356</v>
      </c>
      <c r="P104" s="66" t="s">
        <v>52</v>
      </c>
    </row>
    <row r="105" spans="1:16" ht="12.75" customHeight="1">
      <c r="A105" s="54" t="str">
        <f t="shared" si="12"/>
        <v>VSB 46 </v>
      </c>
      <c r="B105" s="17" t="str">
        <f t="shared" si="13"/>
        <v>I</v>
      </c>
      <c r="C105" s="54">
        <f t="shared" si="14"/>
        <v>54313.113</v>
      </c>
      <c r="D105" t="str">
        <f t="shared" si="15"/>
        <v>vis</v>
      </c>
      <c r="E105">
        <f>VLOOKUP(C105,A!C$21:E$973,3,FALSE)</f>
        <v>27473.00701119692</v>
      </c>
      <c r="F105" s="17" t="s">
        <v>69</v>
      </c>
      <c r="G105" t="str">
        <f t="shared" si="16"/>
        <v>54313.1130</v>
      </c>
      <c r="H105" s="54">
        <f t="shared" si="17"/>
        <v>11460</v>
      </c>
      <c r="I105" s="63" t="s">
        <v>360</v>
      </c>
      <c r="J105" s="64" t="s">
        <v>361</v>
      </c>
      <c r="K105" s="63">
        <v>11460</v>
      </c>
      <c r="L105" s="63" t="s">
        <v>285</v>
      </c>
      <c r="M105" s="64" t="s">
        <v>73</v>
      </c>
      <c r="N105" s="64" t="s">
        <v>314</v>
      </c>
      <c r="O105" s="65" t="s">
        <v>356</v>
      </c>
      <c r="P105" s="66" t="s">
        <v>52</v>
      </c>
    </row>
    <row r="106" spans="1:16" ht="12.75" customHeight="1">
      <c r="A106" s="54" t="str">
        <f t="shared" si="12"/>
        <v>VSB 46 </v>
      </c>
      <c r="B106" s="17" t="str">
        <f t="shared" si="13"/>
        <v>I</v>
      </c>
      <c r="C106" s="54">
        <f t="shared" si="14"/>
        <v>54334.1572</v>
      </c>
      <c r="D106" t="str">
        <f t="shared" si="15"/>
        <v>vis</v>
      </c>
      <c r="E106">
        <f>VLOOKUP(C106,A!C$21:E$973,3,FALSE)</f>
        <v>27606.02465333791</v>
      </c>
      <c r="F106" s="17" t="s">
        <v>69</v>
      </c>
      <c r="G106" t="str">
        <f t="shared" si="16"/>
        <v>54334.1572</v>
      </c>
      <c r="H106" s="54">
        <f t="shared" si="17"/>
        <v>11593</v>
      </c>
      <c r="I106" s="63" t="s">
        <v>362</v>
      </c>
      <c r="J106" s="64" t="s">
        <v>363</v>
      </c>
      <c r="K106" s="63">
        <v>11593</v>
      </c>
      <c r="L106" s="63" t="s">
        <v>364</v>
      </c>
      <c r="M106" s="64" t="s">
        <v>73</v>
      </c>
      <c r="N106" s="64" t="s">
        <v>314</v>
      </c>
      <c r="O106" s="65" t="s">
        <v>356</v>
      </c>
      <c r="P106" s="66" t="s">
        <v>52</v>
      </c>
    </row>
    <row r="107" spans="1:16" ht="12.75" customHeight="1">
      <c r="A107" s="54" t="str">
        <f aca="true" t="shared" si="18" ref="A107:A116">P107</f>
        <v>VSB 46 </v>
      </c>
      <c r="B107" s="17" t="str">
        <f aca="true" t="shared" si="19" ref="B107:B116">IF(H107=INT(H107),"I","II")</f>
        <v>I</v>
      </c>
      <c r="C107" s="54">
        <f aca="true" t="shared" si="20" ref="C107:C116">1*G107</f>
        <v>54335.2623</v>
      </c>
      <c r="D107" t="str">
        <f aca="true" t="shared" si="21" ref="D107:D116">VLOOKUP(F107,I$1:J$5,2,FALSE)</f>
        <v>vis</v>
      </c>
      <c r="E107">
        <f>VLOOKUP(C107,A!C$21:E$973,3,FALSE)</f>
        <v>27613.009846233344</v>
      </c>
      <c r="F107" s="17" t="s">
        <v>69</v>
      </c>
      <c r="G107" t="str">
        <f aca="true" t="shared" si="22" ref="G107:G116">MID(I107,3,LEN(I107)-3)</f>
        <v>54335.2623</v>
      </c>
      <c r="H107" s="54">
        <f aca="true" t="shared" si="23" ref="H107:H116">1*K107</f>
        <v>11600</v>
      </c>
      <c r="I107" s="63" t="s">
        <v>365</v>
      </c>
      <c r="J107" s="64" t="s">
        <v>366</v>
      </c>
      <c r="K107" s="63">
        <v>11600</v>
      </c>
      <c r="L107" s="63" t="s">
        <v>333</v>
      </c>
      <c r="M107" s="64" t="s">
        <v>73</v>
      </c>
      <c r="N107" s="64" t="s">
        <v>314</v>
      </c>
      <c r="O107" s="65" t="s">
        <v>356</v>
      </c>
      <c r="P107" s="66" t="s">
        <v>52</v>
      </c>
    </row>
    <row r="108" spans="1:16" ht="12.75" customHeight="1">
      <c r="A108" s="54" t="str">
        <f t="shared" si="18"/>
        <v>BAVM 225 </v>
      </c>
      <c r="B108" s="17" t="str">
        <f t="shared" si="19"/>
        <v>I</v>
      </c>
      <c r="C108" s="54">
        <f t="shared" si="20"/>
        <v>55835.3722</v>
      </c>
      <c r="D108" t="str">
        <f t="shared" si="21"/>
        <v>vis</v>
      </c>
      <c r="E108">
        <f>VLOOKUP(C108,A!C$21:E$973,3,FALSE)</f>
        <v>37095.00877469424</v>
      </c>
      <c r="F108" s="17" t="s">
        <v>69</v>
      </c>
      <c r="G108" t="str">
        <f t="shared" si="22"/>
        <v>55835.3722</v>
      </c>
      <c r="H108" s="54">
        <f t="shared" si="23"/>
        <v>21082</v>
      </c>
      <c r="I108" s="63" t="s">
        <v>367</v>
      </c>
      <c r="J108" s="64" t="s">
        <v>368</v>
      </c>
      <c r="K108" s="63">
        <v>21082</v>
      </c>
      <c r="L108" s="63" t="s">
        <v>369</v>
      </c>
      <c r="M108" s="64" t="s">
        <v>73</v>
      </c>
      <c r="N108" s="64" t="s">
        <v>69</v>
      </c>
      <c r="O108" s="65" t="s">
        <v>370</v>
      </c>
      <c r="P108" s="66" t="s">
        <v>57</v>
      </c>
    </row>
    <row r="109" spans="1:16" ht="12.75" customHeight="1">
      <c r="A109" s="54" t="str">
        <f t="shared" si="18"/>
        <v>BAVM 225 </v>
      </c>
      <c r="B109" s="17" t="str">
        <f t="shared" si="19"/>
        <v>I</v>
      </c>
      <c r="C109" s="54">
        <f t="shared" si="20"/>
        <v>55850.3988</v>
      </c>
      <c r="D109" t="str">
        <f t="shared" si="21"/>
        <v>vis</v>
      </c>
      <c r="E109">
        <f>VLOOKUP(C109,A!C$21:E$973,3,FALSE)</f>
        <v>37189.98995247224</v>
      </c>
      <c r="F109" s="17" t="s">
        <v>69</v>
      </c>
      <c r="G109" t="str">
        <f t="shared" si="22"/>
        <v>55850.3988</v>
      </c>
      <c r="H109" s="54">
        <f t="shared" si="23"/>
        <v>21177</v>
      </c>
      <c r="I109" s="63" t="s">
        <v>371</v>
      </c>
      <c r="J109" s="64" t="s">
        <v>372</v>
      </c>
      <c r="K109" s="63">
        <v>21177</v>
      </c>
      <c r="L109" s="63" t="s">
        <v>373</v>
      </c>
      <c r="M109" s="64" t="s">
        <v>73</v>
      </c>
      <c r="N109" s="64" t="s">
        <v>202</v>
      </c>
      <c r="O109" s="65" t="s">
        <v>231</v>
      </c>
      <c r="P109" s="66" t="s">
        <v>57</v>
      </c>
    </row>
    <row r="110" spans="1:16" ht="12.75" customHeight="1">
      <c r="A110" s="54" t="str">
        <f t="shared" si="18"/>
        <v>BAVM 225 </v>
      </c>
      <c r="B110" s="17" t="str">
        <f t="shared" si="19"/>
        <v>II</v>
      </c>
      <c r="C110" s="54">
        <f t="shared" si="20"/>
        <v>55850.473</v>
      </c>
      <c r="D110" t="str">
        <f t="shared" si="21"/>
        <v>vis</v>
      </c>
      <c r="E110">
        <f>VLOOKUP(C110,A!C$21:E$973,3,FALSE)</f>
        <v>37190.458960989854</v>
      </c>
      <c r="F110" s="17" t="s">
        <v>69</v>
      </c>
      <c r="G110" t="str">
        <f t="shared" si="22"/>
        <v>55850.4730</v>
      </c>
      <c r="H110" s="54">
        <f t="shared" si="23"/>
        <v>21177.5</v>
      </c>
      <c r="I110" s="63" t="s">
        <v>374</v>
      </c>
      <c r="J110" s="64" t="s">
        <v>375</v>
      </c>
      <c r="K110" s="63">
        <v>21177.5</v>
      </c>
      <c r="L110" s="63" t="s">
        <v>376</v>
      </c>
      <c r="M110" s="64" t="s">
        <v>73</v>
      </c>
      <c r="N110" s="64" t="s">
        <v>202</v>
      </c>
      <c r="O110" s="65" t="s">
        <v>231</v>
      </c>
      <c r="P110" s="66" t="s">
        <v>57</v>
      </c>
    </row>
    <row r="111" spans="1:16" ht="12.75" customHeight="1">
      <c r="A111" s="54" t="str">
        <f t="shared" si="18"/>
        <v>BAVM 225 </v>
      </c>
      <c r="B111" s="17" t="str">
        <f t="shared" si="19"/>
        <v>I</v>
      </c>
      <c r="C111" s="54">
        <f t="shared" si="20"/>
        <v>55850.5581</v>
      </c>
      <c r="D111" t="str">
        <f t="shared" si="21"/>
        <v>vis</v>
      </c>
      <c r="E111">
        <f>VLOOKUP(C111,A!C$21:E$973,3,FALSE)</f>
        <v>37190.99686698517</v>
      </c>
      <c r="F111" s="17" t="s">
        <v>69</v>
      </c>
      <c r="G111" t="str">
        <f t="shared" si="22"/>
        <v>55850.5581</v>
      </c>
      <c r="H111" s="54">
        <f t="shared" si="23"/>
        <v>21178</v>
      </c>
      <c r="I111" s="63" t="s">
        <v>377</v>
      </c>
      <c r="J111" s="64" t="s">
        <v>378</v>
      </c>
      <c r="K111" s="63">
        <v>21178</v>
      </c>
      <c r="L111" s="63" t="s">
        <v>252</v>
      </c>
      <c r="M111" s="64" t="s">
        <v>73</v>
      </c>
      <c r="N111" s="64" t="s">
        <v>202</v>
      </c>
      <c r="O111" s="65" t="s">
        <v>231</v>
      </c>
      <c r="P111" s="66" t="s">
        <v>57</v>
      </c>
    </row>
    <row r="112" spans="1:16" ht="12.75" customHeight="1">
      <c r="A112" s="54" t="str">
        <f t="shared" si="18"/>
        <v>BAVM 225 </v>
      </c>
      <c r="B112" s="17" t="str">
        <f t="shared" si="19"/>
        <v>II</v>
      </c>
      <c r="C112" s="54">
        <f t="shared" si="20"/>
        <v>55858.398</v>
      </c>
      <c r="D112" t="str">
        <f t="shared" si="21"/>
        <v>vis</v>
      </c>
      <c r="E112">
        <f>VLOOKUP(C112,A!C$21:E$973,3,FALSE)</f>
        <v>37240.5518518561</v>
      </c>
      <c r="F112" s="17" t="s">
        <v>69</v>
      </c>
      <c r="G112" t="str">
        <f t="shared" si="22"/>
        <v>55858.3980</v>
      </c>
      <c r="H112" s="54">
        <f t="shared" si="23"/>
        <v>21227.5</v>
      </c>
      <c r="I112" s="63" t="s">
        <v>379</v>
      </c>
      <c r="J112" s="64" t="s">
        <v>380</v>
      </c>
      <c r="K112" s="63">
        <v>21227.5</v>
      </c>
      <c r="L112" s="63" t="s">
        <v>381</v>
      </c>
      <c r="M112" s="64" t="s">
        <v>73</v>
      </c>
      <c r="N112" s="64" t="s">
        <v>202</v>
      </c>
      <c r="O112" s="65" t="s">
        <v>231</v>
      </c>
      <c r="P112" s="66" t="s">
        <v>57</v>
      </c>
    </row>
    <row r="113" spans="1:16" ht="12.75" customHeight="1">
      <c r="A113" s="54" t="str">
        <f t="shared" si="18"/>
        <v>BAVM 225 </v>
      </c>
      <c r="B113" s="17" t="str">
        <f t="shared" si="19"/>
        <v>I</v>
      </c>
      <c r="C113" s="54">
        <f t="shared" si="20"/>
        <v>55858.4687</v>
      </c>
      <c r="D113" t="str">
        <f t="shared" si="21"/>
        <v>vis</v>
      </c>
      <c r="E113">
        <f>VLOOKUP(C113,A!C$21:E$973,3,FALSE)</f>
        <v>37240.99873733043</v>
      </c>
      <c r="F113" s="17" t="s">
        <v>69</v>
      </c>
      <c r="G113" t="str">
        <f t="shared" si="22"/>
        <v>55858.4687</v>
      </c>
      <c r="H113" s="54">
        <f t="shared" si="23"/>
        <v>21228</v>
      </c>
      <c r="I113" s="63" t="s">
        <v>382</v>
      </c>
      <c r="J113" s="64" t="s">
        <v>383</v>
      </c>
      <c r="K113" s="63">
        <v>21228</v>
      </c>
      <c r="L113" s="63" t="s">
        <v>230</v>
      </c>
      <c r="M113" s="64" t="s">
        <v>73</v>
      </c>
      <c r="N113" s="64" t="s">
        <v>202</v>
      </c>
      <c r="O113" s="65" t="s">
        <v>231</v>
      </c>
      <c r="P113" s="66" t="s">
        <v>57</v>
      </c>
    </row>
    <row r="114" spans="1:16" ht="12.75" customHeight="1">
      <c r="A114" s="54" t="str">
        <f t="shared" si="18"/>
        <v>BAVM 225 </v>
      </c>
      <c r="B114" s="17" t="str">
        <f t="shared" si="19"/>
        <v>I</v>
      </c>
      <c r="C114" s="54">
        <f t="shared" si="20"/>
        <v>55861.3219</v>
      </c>
      <c r="D114" t="str">
        <f t="shared" si="21"/>
        <v>vis</v>
      </c>
      <c r="E114">
        <f>VLOOKUP(C114,A!C$21:E$973,3,FALSE)</f>
        <v>37259.03344221621</v>
      </c>
      <c r="F114" s="17" t="s">
        <v>69</v>
      </c>
      <c r="G114" t="str">
        <f t="shared" si="22"/>
        <v>55861.3219</v>
      </c>
      <c r="H114" s="54">
        <f t="shared" si="23"/>
        <v>21246</v>
      </c>
      <c r="I114" s="63" t="s">
        <v>384</v>
      </c>
      <c r="J114" s="64" t="s">
        <v>385</v>
      </c>
      <c r="K114" s="63">
        <v>21246</v>
      </c>
      <c r="L114" s="63" t="s">
        <v>386</v>
      </c>
      <c r="M114" s="64" t="s">
        <v>73</v>
      </c>
      <c r="N114" s="64" t="s">
        <v>202</v>
      </c>
      <c r="O114" s="65" t="s">
        <v>231</v>
      </c>
      <c r="P114" s="66" t="s">
        <v>57</v>
      </c>
    </row>
    <row r="115" spans="1:16" ht="12.75" customHeight="1">
      <c r="A115" s="54" t="str">
        <f t="shared" si="18"/>
        <v>BAVM 225 </v>
      </c>
      <c r="B115" s="17" t="str">
        <f t="shared" si="19"/>
        <v>I</v>
      </c>
      <c r="C115" s="54">
        <f t="shared" si="20"/>
        <v>55878.246</v>
      </c>
      <c r="D115" t="str">
        <f t="shared" si="21"/>
        <v>vis</v>
      </c>
      <c r="E115">
        <f>VLOOKUP(C115,A!C$21:E$973,3,FALSE)</f>
        <v>37366.008469889275</v>
      </c>
      <c r="F115" s="17" t="s">
        <v>69</v>
      </c>
      <c r="G115" t="str">
        <f t="shared" si="22"/>
        <v>55878.2460</v>
      </c>
      <c r="H115" s="54">
        <f t="shared" si="23"/>
        <v>21353</v>
      </c>
      <c r="I115" s="63" t="s">
        <v>387</v>
      </c>
      <c r="J115" s="64" t="s">
        <v>388</v>
      </c>
      <c r="K115" s="63">
        <v>21353</v>
      </c>
      <c r="L115" s="63" t="s">
        <v>389</v>
      </c>
      <c r="M115" s="64" t="s">
        <v>73</v>
      </c>
      <c r="N115" s="64" t="s">
        <v>202</v>
      </c>
      <c r="O115" s="65" t="s">
        <v>231</v>
      </c>
      <c r="P115" s="66" t="s">
        <v>57</v>
      </c>
    </row>
    <row r="116" spans="1:16" ht="12.75" customHeight="1">
      <c r="A116" s="54" t="str">
        <f t="shared" si="18"/>
        <v>BAVM 225 </v>
      </c>
      <c r="B116" s="17" t="str">
        <f t="shared" si="19"/>
        <v>I</v>
      </c>
      <c r="C116" s="54">
        <f t="shared" si="20"/>
        <v>55887.2627</v>
      </c>
      <c r="D116" t="str">
        <f t="shared" si="21"/>
        <v>vis</v>
      </c>
      <c r="E116">
        <f>VLOOKUP(C116,A!C$21:E$973,3,FALSE)</f>
        <v>37423.0018539995</v>
      </c>
      <c r="F116" s="17" t="s">
        <v>69</v>
      </c>
      <c r="G116" t="str">
        <f t="shared" si="22"/>
        <v>55887.2627</v>
      </c>
      <c r="H116" s="54">
        <f t="shared" si="23"/>
        <v>21410</v>
      </c>
      <c r="I116" s="63" t="s">
        <v>390</v>
      </c>
      <c r="J116" s="64" t="s">
        <v>391</v>
      </c>
      <c r="K116" s="63">
        <v>21410</v>
      </c>
      <c r="L116" s="63" t="s">
        <v>345</v>
      </c>
      <c r="M116" s="64" t="s">
        <v>73</v>
      </c>
      <c r="N116" s="64" t="s">
        <v>202</v>
      </c>
      <c r="O116" s="65" t="s">
        <v>231</v>
      </c>
      <c r="P116" s="66" t="s">
        <v>57</v>
      </c>
    </row>
  </sheetData>
  <sheetProtection selectLockedCells="1" selectUnlockedCells="1"/>
  <hyperlinks>
    <hyperlink ref="P55" r:id="rId1" display="BAVM 173 "/>
    <hyperlink ref="P56" r:id="rId2" display="BAVM 173 "/>
    <hyperlink ref="P57" r:id="rId3" display="BAVM 173 "/>
    <hyperlink ref="P58" r:id="rId4" display="JAAVSO 36(2);171 "/>
    <hyperlink ref="P59" r:id="rId5" display="IBVS 5917 "/>
    <hyperlink ref="P60" r:id="rId6" display="BAVM 215 "/>
    <hyperlink ref="P61" r:id="rId7" display="BAVM 215 "/>
    <hyperlink ref="P62" r:id="rId8" display="BAVM 215 "/>
    <hyperlink ref="P63" r:id="rId9" display="BAVM 215 "/>
    <hyperlink ref="P64" r:id="rId10" display="BAVM 215 "/>
    <hyperlink ref="P65" r:id="rId11" display="BAVM 215 "/>
    <hyperlink ref="P66" r:id="rId12" display="BAVM 215 "/>
    <hyperlink ref="P67" r:id="rId13" display="BAVM 215 "/>
    <hyperlink ref="P68" r:id="rId14" display="BAVM 215 "/>
    <hyperlink ref="P69" r:id="rId15" display="BAVM 215 "/>
    <hyperlink ref="P70" r:id="rId16" display="BAVM 215 "/>
    <hyperlink ref="P71" r:id="rId17" display="BAVM 215 "/>
    <hyperlink ref="P72" r:id="rId18" display="BAVM 215 "/>
    <hyperlink ref="P73" r:id="rId19" display="OEJV 0160 "/>
    <hyperlink ref="P74" r:id="rId20" display="BAVM 234 "/>
    <hyperlink ref="P75" r:id="rId21" display="BAVM 234 "/>
    <hyperlink ref="P76" r:id="rId22" display="BAVM 234 "/>
    <hyperlink ref="P77" r:id="rId23" display="BAVM 234 "/>
    <hyperlink ref="P78" r:id="rId24" display="BAVM 234 "/>
    <hyperlink ref="P79" r:id="rId25" display="BAVM 234 "/>
    <hyperlink ref="P80" r:id="rId26" display="BAVM 234 "/>
    <hyperlink ref="P81" r:id="rId27" display="BAVM 234 "/>
    <hyperlink ref="P82" r:id="rId28" display="BAVM 234 "/>
    <hyperlink ref="P83" r:id="rId29" display="BAVM 234 "/>
    <hyperlink ref="P84" r:id="rId30" display="BAVM 234 "/>
    <hyperlink ref="P85" r:id="rId31" display="BAVM 234 "/>
    <hyperlink ref="P86" r:id="rId32" display="BAVM 234 "/>
    <hyperlink ref="P87" r:id="rId33" display="BAVM 234 "/>
    <hyperlink ref="P88" r:id="rId34" display="BAVM 131 "/>
    <hyperlink ref="P89" r:id="rId35" display="VSB 44 "/>
    <hyperlink ref="P90" r:id="rId36" display="VSB 45 "/>
    <hyperlink ref="P91" r:id="rId37" display="VSB 45 "/>
    <hyperlink ref="P92" r:id="rId38" display="VSB 45 "/>
    <hyperlink ref="P93" r:id="rId39" display="VSB 45 "/>
    <hyperlink ref="P94" r:id="rId40" display="VSB 45 "/>
    <hyperlink ref="P95" r:id="rId41" display="VSB 45 "/>
    <hyperlink ref="P96" r:id="rId42" display="VSB 45 "/>
    <hyperlink ref="P97" r:id="rId43" display="VSB 45 "/>
    <hyperlink ref="P98" r:id="rId44" display="VSB 45 "/>
    <hyperlink ref="P99" r:id="rId45" display="VSB 45 "/>
    <hyperlink ref="P100" r:id="rId46" display="VSB 45 "/>
    <hyperlink ref="P101" r:id="rId47" display="VSB 45 "/>
    <hyperlink ref="P103" r:id="rId48" display="VSB 46 "/>
    <hyperlink ref="P104" r:id="rId49" display="VSB 46 "/>
    <hyperlink ref="P105" r:id="rId50" display="VSB 46 "/>
    <hyperlink ref="P106" r:id="rId51" display="VSB 46 "/>
    <hyperlink ref="P107" r:id="rId52" display="VSB 46 "/>
    <hyperlink ref="P108" r:id="rId53" display="BAVM 225 "/>
    <hyperlink ref="P109" r:id="rId54" display="BAVM 225 "/>
    <hyperlink ref="P110" r:id="rId55" display="BAVM 225 "/>
    <hyperlink ref="P111" r:id="rId56" display="BAVM 225 "/>
    <hyperlink ref="P112" r:id="rId57" display="BAVM 225 "/>
    <hyperlink ref="P113" r:id="rId58" display="BAVM 225 "/>
    <hyperlink ref="P114" r:id="rId59" display="BAVM 225 "/>
    <hyperlink ref="P115" r:id="rId60" display="BAVM 225 "/>
    <hyperlink ref="P116" r:id="rId61" display="BAVM 225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2022-11-22T01:30:24Z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