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<sst xmlns="http://schemas.openxmlformats.org/spreadsheetml/2006/main" count="67" uniqueCount="53">
  <si>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V</t>
  </si>
  <si>
    <t>VSB-64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</si>
  <si>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</si>
  <si>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</si>
  <si>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</si>
  <si>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</si>
  <si>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</si>
  <si>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</si>
  <si>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</si>
  <si>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</si>
  <si>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</si>
  <si>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</si>
  <si>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</si>
  <si>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</si>
  <si>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</si>
  <si>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</si>
  <si>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</si>
  <si>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</si>
  <si>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</si>
  <si>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</si>
  <si>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</si>
  <si>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</si>
  <si>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</si>
  <si>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</si>
  <si>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</si>
  <si>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</si>
  <si>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</si>
  <si>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</si>
  <si>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Dvorak?</t>
  </si>
  <si>
    <t># of data points:</t>
  </si>
  <si>
    <t>PU Peg / GSC 01142-00259</t>
  </si>
  <si>
    <t>EB</t>
  </si>
  <si>
    <t>IBVS 4702</t>
  </si>
  <si>
    <t>IBVS 5929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</si>
  <si>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</si>
  <si>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</si>
  <si>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</si>
  <si>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</si>
  <si>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</si>
  <si>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</si>
  <si>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</si>
  <si>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</si>
  <si>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6007</t>
  </si>
  <si>
    <t>II</t>
  </si>
  <si>
    <t>OEJV 0160</t>
  </si>
  <si>
    <t>I</t>
  </si>
  <si>
    <t>IBVS 6114</t>
  </si>
  <si>
    <t>OEJV 0179</t>
  </si>
  <si>
    <t>pg</t>
  </si>
  <si>
    <t>vis</t>
  </si>
  <si>
    <t>PE</t>
  </si>
  <si>
    <t>CCD</t>
  </si>
  <si>
    <t>Confirmed by ToMcat 2017-12-03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</si>
</sst>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62" applyFont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 horizontal="left"/>
      <protection/>
    </xf>
    <xf numFmtId="0" fontId="28" fillId="0" borderId="0" xfId="61" applyFont="1">
      <alignment/>
      <protection/>
    </xf>
    <xf numFmtId="0" fontId="28" fillId="0" borderId="0" xfId="61" applyFont="1" applyBorder="1" applyAlignment="1">
      <alignment horizontal="center"/>
      <protection/>
    </xf>
    <xf numFmtId="172" fontId="28" fillId="0" borderId="0" xfId="61" applyNumberFormat="1" applyFont="1" applyFill="1" applyBorder="1" applyAlignment="1" applyProtection="1">
      <alignment horizontal="left" vertical="top"/>
      <protection/>
    </xf>
    <xf numFmtId="0" fontId="28" fillId="0" borderId="0" xfId="61" applyNumberFormat="1" applyFont="1" applyFill="1" applyBorder="1" applyAlignment="1" applyProtection="1">
      <alignment horizontal="left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0525"/>
          <c:w val="0.911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</c:numCache>
              </c:numRef>
            </c:plus>
            <c:minus>
              <c:numRef>
                <c:f>A!$D$21:$D$34</c:f>
                <c:numCache>
                  <c:ptCount val="14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0.01</c:v>
                  </c:pt>
                  <c:pt idx="2">
                    <c:v>0.0001</c:v>
                  </c:pt>
                  <c:pt idx="3">
                    <c:v>0.002</c:v>
                  </c:pt>
                  <c:pt idx="4">
                    <c:v>0.00092</c:v>
                  </c:pt>
                  <c:pt idx="5">
                    <c:v>0.00065</c:v>
                  </c:pt>
                  <c:pt idx="6">
                    <c:v>0.0018</c:v>
                  </c:pt>
                  <c:pt idx="7">
                    <c:v>0.00159</c:v>
                  </c:pt>
                  <c:pt idx="8">
                    <c:v>0.00127</c:v>
                  </c:pt>
                  <c:pt idx="9">
                    <c:v>0.00113</c:v>
                  </c:pt>
                  <c:pt idx="10">
                    <c:v>0.0027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2977798"/>
        <c:axId val="51255863"/>
      </c:scatterChart>
      <c:valAx>
        <c:axId val="4297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5863"/>
        <c:crosses val="autoZero"/>
        <c:crossBetween val="midCat"/>
        <c:dispUnits/>
      </c:valAx>
      <c:valAx>
        <c:axId val="5125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77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305"/>
          <c:w val="0.62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24375" y="0"/>
        <a:ext cx="62960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30</v>
      </c>
    </row>
    <row r="2" spans="1:2" ht="12.75">
      <c r="A2" t="s">
        <v>24</v>
      </c>
      <c r="B2" s="10" t="s">
        <v>31</v>
      </c>
    </row>
    <row r="4" spans="1:4" ht="14.25" thickBot="1" thickTop="1">
      <c r="A4" s="6" t="s">
        <v>32</v>
      </c>
      <c r="C4" s="3">
        <v>48500.05048</v>
      </c>
      <c r="D4" s="4">
        <v>0.862014</v>
      </c>
    </row>
    <row r="5" spans="1:4" ht="13.5" thickTop="1">
      <c r="A5" s="11" t="s">
        <v>34</v>
      </c>
      <c r="B5" s="12"/>
      <c r="C5" s="13">
        <v>-9.5</v>
      </c>
      <c r="D5" s="12" t="s">
        <v>35</v>
      </c>
    </row>
    <row r="6" ht="12.75">
      <c r="A6" s="6" t="s">
        <v>2</v>
      </c>
    </row>
    <row r="7" spans="1:3" ht="12.75">
      <c r="A7" t="s">
        <v>3</v>
      </c>
      <c r="C7">
        <f>+C4</f>
        <v>48500.05048</v>
      </c>
    </row>
    <row r="8" spans="1:4" ht="12.75">
      <c r="A8" t="s">
        <v>4</v>
      </c>
      <c r="C8">
        <f>+D4</f>
        <v>0.862014</v>
      </c>
      <c r="D8" t="s">
        <v>52</v>
      </c>
    </row>
    <row r="9" spans="1:4" ht="12.75">
      <c r="A9" s="27" t="s">
        <v>41</v>
      </c>
      <c r="B9" s="28">
        <v>22</v>
      </c>
      <c r="C9" s="16" t="str">
        <f>"F"&amp;B9</f>
        <v>F22</v>
      </c>
      <c r="D9" s="17" t="str">
        <f>"G"&amp;B9</f>
        <v>G22</v>
      </c>
    </row>
    <row r="10" spans="1:5" ht="13.5" thickBot="1">
      <c r="A10" s="12"/>
      <c r="B10" s="12"/>
      <c r="C10" s="5" t="s">
        <v>20</v>
      </c>
      <c r="D10" s="5" t="s">
        <v>21</v>
      </c>
      <c r="E10" s="12"/>
    </row>
    <row r="11" spans="1:5" ht="12.75">
      <c r="A11" s="12" t="s">
        <v>16</v>
      </c>
      <c r="B11" s="12"/>
      <c r="C11" s="14">
        <f ca="1">INTERCEPT(INDIRECT($D$9):G992,INDIRECT($C$9):F992)</f>
        <v>-0.08171625140440102</v>
      </c>
      <c r="D11" s="15"/>
      <c r="E11" s="12"/>
    </row>
    <row r="12" spans="1:5" ht="12.75">
      <c r="A12" s="12" t="s">
        <v>17</v>
      </c>
      <c r="B12" s="12"/>
      <c r="C12" s="14">
        <f ca="1">SLOPE(INDIRECT($D$9):G992,INDIRECT($C$9):F992)</f>
        <v>1.2912247720964024E-05</v>
      </c>
      <c r="D12" s="15"/>
      <c r="E12" s="12"/>
    </row>
    <row r="13" spans="1:3" ht="12.75">
      <c r="A13" s="12" t="s">
        <v>19</v>
      </c>
      <c r="B13" s="12"/>
      <c r="C13" s="15" t="s">
        <v>14</v>
      </c>
    </row>
    <row r="14" spans="1:3" ht="12.75">
      <c r="A14" s="12"/>
      <c r="B14" s="12"/>
      <c r="C14" s="12"/>
    </row>
    <row r="15" spans="1:6" ht="12.75">
      <c r="A15" s="20" t="s">
        <v>18</v>
      </c>
      <c r="B15" s="12"/>
      <c r="C15" s="21">
        <f>(C7+C11)+(C8+C12)*INT(MAX(F21:F3533))</f>
        <v>57914.164672405954</v>
      </c>
      <c r="E15" s="18" t="s">
        <v>36</v>
      </c>
      <c r="F15" s="13">
        <v>0.5</v>
      </c>
    </row>
    <row r="16" spans="1:6" ht="12.75">
      <c r="A16" s="22" t="s">
        <v>5</v>
      </c>
      <c r="B16" s="12"/>
      <c r="C16" s="23">
        <f>+C8+C12</f>
        <v>0.8620269122477209</v>
      </c>
      <c r="E16" s="18" t="s">
        <v>37</v>
      </c>
      <c r="F16" s="19">
        <f ca="1">NOW()+15018.5+$C$5/24</f>
        <v>59905.60695185185</v>
      </c>
    </row>
    <row r="17" spans="1:6" ht="13.5" thickBot="1">
      <c r="A17" s="18" t="s">
        <v>29</v>
      </c>
      <c r="B17" s="12"/>
      <c r="C17" s="12">
        <f>COUNT(C21:C2191)</f>
        <v>12</v>
      </c>
      <c r="E17" s="18" t="s">
        <v>38</v>
      </c>
      <c r="F17" s="19">
        <f>ROUND(2*(F16-$C$7)/$C$8,0)/2+F15</f>
        <v>13232</v>
      </c>
    </row>
    <row r="18" spans="1:6" ht="14.25" thickBot="1" thickTop="1">
      <c r="A18" s="22" t="s">
        <v>6</v>
      </c>
      <c r="B18" s="12"/>
      <c r="C18" s="25">
        <f>+C15</f>
        <v>57914.164672405954</v>
      </c>
      <c r="D18" s="26">
        <f>+C16</f>
        <v>0.8620269122477209</v>
      </c>
      <c r="E18" s="18" t="s">
        <v>39</v>
      </c>
      <c r="F18" s="17">
        <f>ROUND(2*(F16-$C$15)/$C$16,0)/2+F15</f>
        <v>2310.5</v>
      </c>
    </row>
    <row r="19" spans="5:6" ht="13.5" thickTop="1">
      <c r="E19" s="18" t="s">
        <v>40</v>
      </c>
      <c r="F19" s="24">
        <f>+$C$15+$C$16*F18-15018.5-$C$5/24</f>
        <v>44887.77368648765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13</v>
      </c>
      <c r="E20" s="5" t="s">
        <v>10</v>
      </c>
      <c r="F20" s="5" t="s">
        <v>11</v>
      </c>
      <c r="G20" s="5" t="s">
        <v>12</v>
      </c>
      <c r="H20" s="8" t="s">
        <v>48</v>
      </c>
      <c r="I20" s="8" t="s">
        <v>49</v>
      </c>
      <c r="J20" s="8" t="s">
        <v>50</v>
      </c>
      <c r="K20" s="8" t="s">
        <v>51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28</v>
      </c>
      <c r="C21" s="9">
        <v>48500.05048</v>
      </c>
      <c r="D21" s="9" t="s">
        <v>14</v>
      </c>
      <c r="E21">
        <f aca="true" t="shared" si="0" ref="E21:E30">+(C21-C$7)/C$8</f>
        <v>0</v>
      </c>
      <c r="F21">
        <f aca="true" t="shared" si="1" ref="F21:F32">ROUND(2*E21,0)/2</f>
        <v>0</v>
      </c>
      <c r="G21">
        <f aca="true" t="shared" si="2" ref="G21:G30">+C21-(C$7+F21*C$8)</f>
        <v>0</v>
      </c>
      <c r="K21">
        <f aca="true" t="shared" si="3" ref="K21:K31">+G21</f>
        <v>0</v>
      </c>
      <c r="O21">
        <f aca="true" t="shared" si="4" ref="O21:O30">+C$11+C$12*F21</f>
        <v>-0.08171625140440102</v>
      </c>
      <c r="Q21" s="2">
        <f aca="true" t="shared" si="5" ref="Q21:Q30">+C21-15018.5</f>
        <v>33481.55048</v>
      </c>
    </row>
    <row r="22" spans="1:17" ht="12.75">
      <c r="A22" s="31" t="s">
        <v>33</v>
      </c>
      <c r="B22" s="32"/>
      <c r="C22" s="33">
        <v>55108.7</v>
      </c>
      <c r="D22" s="33">
        <v>0.01</v>
      </c>
      <c r="E22">
        <f t="shared" si="0"/>
        <v>7666.522260659339</v>
      </c>
      <c r="F22">
        <f t="shared" si="1"/>
        <v>7666.5</v>
      </c>
      <c r="G22">
        <f t="shared" si="2"/>
        <v>0.01918899999873247</v>
      </c>
      <c r="K22">
        <f t="shared" si="3"/>
        <v>0.01918899999873247</v>
      </c>
      <c r="O22">
        <f t="shared" si="4"/>
        <v>0.017275495748369674</v>
      </c>
      <c r="Q22" s="2">
        <f t="shared" si="5"/>
        <v>40090.2</v>
      </c>
    </row>
    <row r="23" spans="1:17" ht="12.75">
      <c r="A23" s="34" t="s">
        <v>44</v>
      </c>
      <c r="B23" s="35" t="s">
        <v>45</v>
      </c>
      <c r="C23" s="33">
        <v>55800.46479</v>
      </c>
      <c r="D23" s="33">
        <v>0.0001</v>
      </c>
      <c r="E23">
        <f t="shared" si="0"/>
        <v>8469.020584352458</v>
      </c>
      <c r="F23">
        <f t="shared" si="1"/>
        <v>8469</v>
      </c>
      <c r="G23">
        <f t="shared" si="2"/>
        <v>0.017743999997037463</v>
      </c>
      <c r="K23">
        <f t="shared" si="3"/>
        <v>0.017743999997037463</v>
      </c>
      <c r="O23">
        <f t="shared" si="4"/>
        <v>0.027637574544443308</v>
      </c>
      <c r="Q23" s="2">
        <f t="shared" si="5"/>
        <v>40781.96479</v>
      </c>
    </row>
    <row r="24" spans="1:17" ht="12.75">
      <c r="A24" s="34" t="s">
        <v>44</v>
      </c>
      <c r="B24" s="35" t="s">
        <v>45</v>
      </c>
      <c r="C24" s="33">
        <v>55800.47541</v>
      </c>
      <c r="D24" s="33">
        <v>0.002</v>
      </c>
      <c r="E24">
        <f t="shared" si="0"/>
        <v>8469.032904337982</v>
      </c>
      <c r="F24">
        <f t="shared" si="1"/>
        <v>8469</v>
      </c>
      <c r="G24">
        <f t="shared" si="2"/>
        <v>0.02836399999796413</v>
      </c>
      <c r="K24">
        <f t="shared" si="3"/>
        <v>0.02836399999796413</v>
      </c>
      <c r="O24">
        <f t="shared" si="4"/>
        <v>0.027637574544443308</v>
      </c>
      <c r="Q24" s="2">
        <f t="shared" si="5"/>
        <v>40781.97541</v>
      </c>
    </row>
    <row r="25" spans="1:17" ht="12.75">
      <c r="A25" s="29" t="s">
        <v>42</v>
      </c>
      <c r="B25" s="30" t="s">
        <v>43</v>
      </c>
      <c r="C25" s="29">
        <v>55848.31676</v>
      </c>
      <c r="D25" s="29">
        <v>0.00092</v>
      </c>
      <c r="E25">
        <f t="shared" si="0"/>
        <v>8524.5324089864</v>
      </c>
      <c r="F25">
        <f t="shared" si="1"/>
        <v>8524.5</v>
      </c>
      <c r="G25">
        <f t="shared" si="2"/>
        <v>0.02793700000620447</v>
      </c>
      <c r="K25">
        <f t="shared" si="3"/>
        <v>0.02793700000620447</v>
      </c>
      <c r="O25">
        <f t="shared" si="4"/>
        <v>0.028354204292956806</v>
      </c>
      <c r="Q25" s="2">
        <f t="shared" si="5"/>
        <v>40829.81676</v>
      </c>
    </row>
    <row r="26" spans="1:17" ht="12.75">
      <c r="A26" s="36" t="s">
        <v>46</v>
      </c>
      <c r="B26" s="37" t="s">
        <v>45</v>
      </c>
      <c r="C26" s="36">
        <v>56181.50092</v>
      </c>
      <c r="D26" s="36">
        <v>0.00065</v>
      </c>
      <c r="E26">
        <f t="shared" si="0"/>
        <v>8911.050678991294</v>
      </c>
      <c r="F26">
        <f t="shared" si="1"/>
        <v>8911</v>
      </c>
      <c r="G26">
        <f t="shared" si="2"/>
        <v>0.0436859999972512</v>
      </c>
      <c r="K26">
        <f t="shared" si="3"/>
        <v>0.0436859999972512</v>
      </c>
      <c r="O26">
        <f t="shared" si="4"/>
        <v>0.0333447880371094</v>
      </c>
      <c r="Q26" s="2">
        <f t="shared" si="5"/>
        <v>41163.00092</v>
      </c>
    </row>
    <row r="27" spans="1:17" ht="12.75">
      <c r="A27" s="36" t="s">
        <v>46</v>
      </c>
      <c r="B27" s="37" t="s">
        <v>45</v>
      </c>
      <c r="C27" s="36">
        <v>56525.45138</v>
      </c>
      <c r="D27" s="36">
        <v>0.0018</v>
      </c>
      <c r="E27">
        <f t="shared" si="0"/>
        <v>9310.058653339738</v>
      </c>
      <c r="F27">
        <f t="shared" si="1"/>
        <v>9310</v>
      </c>
      <c r="G27">
        <f t="shared" si="2"/>
        <v>0.05056000000331551</v>
      </c>
      <c r="K27">
        <f t="shared" si="3"/>
        <v>0.05056000000331551</v>
      </c>
      <c r="O27">
        <f t="shared" si="4"/>
        <v>0.038496774877774045</v>
      </c>
      <c r="Q27" s="2">
        <f t="shared" si="5"/>
        <v>41506.95138</v>
      </c>
    </row>
    <row r="28" spans="1:17" ht="12.75">
      <c r="A28" s="36" t="s">
        <v>46</v>
      </c>
      <c r="B28" s="37" t="s">
        <v>43</v>
      </c>
      <c r="C28" s="36">
        <v>56541.38508</v>
      </c>
      <c r="D28" s="36">
        <v>0.00159</v>
      </c>
      <c r="E28">
        <f t="shared" si="0"/>
        <v>9328.54292389683</v>
      </c>
      <c r="F28">
        <f t="shared" si="1"/>
        <v>9328.5</v>
      </c>
      <c r="G28">
        <f t="shared" si="2"/>
        <v>0.03700100000423845</v>
      </c>
      <c r="K28">
        <f t="shared" si="3"/>
        <v>0.03700100000423845</v>
      </c>
      <c r="O28">
        <f t="shared" si="4"/>
        <v>0.03873565146061189</v>
      </c>
      <c r="Q28" s="2">
        <f t="shared" si="5"/>
        <v>41522.88508</v>
      </c>
    </row>
    <row r="29" spans="1:17" ht="12.75">
      <c r="A29" s="36" t="s">
        <v>46</v>
      </c>
      <c r="B29" s="37" t="s">
        <v>45</v>
      </c>
      <c r="C29" s="36">
        <v>56588.35958</v>
      </c>
      <c r="D29" s="36">
        <v>0.00127</v>
      </c>
      <c r="E29">
        <f t="shared" si="0"/>
        <v>9383.036818427541</v>
      </c>
      <c r="F29">
        <f t="shared" si="1"/>
        <v>9383</v>
      </c>
      <c r="G29">
        <f t="shared" si="2"/>
        <v>0.031737999997858424</v>
      </c>
      <c r="K29">
        <f t="shared" si="3"/>
        <v>0.031737999997858424</v>
      </c>
      <c r="O29">
        <f t="shared" si="4"/>
        <v>0.03943936896140443</v>
      </c>
      <c r="Q29" s="2">
        <f t="shared" si="5"/>
        <v>41569.85958</v>
      </c>
    </row>
    <row r="30" spans="1:17" ht="12.75">
      <c r="A30" s="36" t="s">
        <v>46</v>
      </c>
      <c r="B30" s="37" t="s">
        <v>43</v>
      </c>
      <c r="C30" s="36">
        <v>56884.4712</v>
      </c>
      <c r="D30" s="36">
        <v>0.00113</v>
      </c>
      <c r="E30">
        <f t="shared" si="0"/>
        <v>9726.54819991323</v>
      </c>
      <c r="F30">
        <f t="shared" si="1"/>
        <v>9726.5</v>
      </c>
      <c r="G30">
        <f t="shared" si="2"/>
        <v>0.04154900000139605</v>
      </c>
      <c r="K30">
        <f t="shared" si="3"/>
        <v>0.04154900000139605</v>
      </c>
      <c r="O30">
        <f t="shared" si="4"/>
        <v>0.043874726053555566</v>
      </c>
      <c r="Q30" s="2">
        <f t="shared" si="5"/>
        <v>41865.9712</v>
      </c>
    </row>
    <row r="31" spans="1:17" ht="12.75">
      <c r="A31" s="38" t="s">
        <v>47</v>
      </c>
      <c r="B31" s="39" t="s">
        <v>45</v>
      </c>
      <c r="C31" s="40">
        <v>57599.50955</v>
      </c>
      <c r="D31" s="40">
        <v>0.0027</v>
      </c>
      <c r="E31">
        <f>+(C31-C$7)/C$8</f>
        <v>10556.045574665846</v>
      </c>
      <c r="F31">
        <f t="shared" si="1"/>
        <v>10556</v>
      </c>
      <c r="G31">
        <f>+C31-(C$7+F31*C$8)</f>
        <v>0.039286000006541144</v>
      </c>
      <c r="K31">
        <f t="shared" si="3"/>
        <v>0.039286000006541144</v>
      </c>
      <c r="O31">
        <f>+C$11+C$12*F31</f>
        <v>0.05458543553809524</v>
      </c>
      <c r="Q31" s="2">
        <f>+C31-15018.5</f>
        <v>42581.00955</v>
      </c>
    </row>
    <row r="32" spans="1:17" ht="12.75">
      <c r="A32" s="41" t="s">
        <v>1</v>
      </c>
      <c r="B32" s="42" t="s">
        <v>45</v>
      </c>
      <c r="C32" s="43">
        <v>57914.177</v>
      </c>
      <c r="D32" s="44" t="s">
        <v>0</v>
      </c>
      <c r="E32">
        <f>+(C32-C$7)/C$8</f>
        <v>10921.083091457918</v>
      </c>
      <c r="F32">
        <f t="shared" si="1"/>
        <v>10921</v>
      </c>
      <c r="G32">
        <f>+C32-(C$7+F32*C$8)</f>
        <v>0.07162600000447128</v>
      </c>
      <c r="K32">
        <f>+G32</f>
        <v>0.07162600000447128</v>
      </c>
      <c r="O32">
        <f>+C$11+C$12*F32</f>
        <v>0.059298405956247094</v>
      </c>
      <c r="Q32" s="2">
        <f>+C32-15018.5</f>
        <v>42895.677</v>
      </c>
    </row>
    <row r="33" spans="3:4" ht="12.75">
      <c r="C33" s="9"/>
      <c r="D33" s="9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</sheetData>
  <sheetProtection/>
  <hyperlinks>
    <hyperlink ref="H63433" r:id="rId1" display="http://vsolj.cetus-net.org/bulletin.html"/>
    <hyperlink ref="H63426" r:id="rId2" display="https://www.aavso.org/ejaavso"/>
    <hyperlink ref="AP284" r:id="rId3" display="http://cdsbib.u-strasbg.fr/cgi-bin/cdsbib?1990RMxAA..21..381G"/>
    <hyperlink ref="AP281" r:id="rId4" display="http://cdsbib.u-strasbg.fr/cgi-bin/cdsbib?1990RMxAA..21..381G"/>
    <hyperlink ref="AP283" r:id="rId5" display="http://cdsbib.u-strasbg.fr/cgi-bin/cdsbib?1990RMxAA..21..381G"/>
    <hyperlink ref="AP259" r:id="rId6" display="http://cdsbib.u-strasbg.fr/cgi-bin/cdsbib?1990RMxAA..21..381G"/>
    <hyperlink ref="I63433" r:id="rId7" display="http://vsolj.cetus-net.org/bulletin.html"/>
    <hyperlink ref="AQ420" r:id="rId8" display="http://cdsbib.u-strasbg.fr/cgi-bin/cdsbib?1990RMxAA..21..381G"/>
    <hyperlink ref="AQ2064" r:id="rId9" display="http://cdsbib.u-strasbg.fr/cgi-bin/cdsbib?1990RMxAA..21..381G"/>
    <hyperlink ref="AQ421" r:id="rId10" display="http://cdsbib.u-strasbg.fr/cgi-bin/cdsbib?1990RMxAA..21..381G"/>
    <hyperlink ref="H63430" r:id="rId11" display="https://www.aavso.org/ejaavso"/>
    <hyperlink ref="H1271" r:id="rId12" display="http://vsolj.cetus-net.org/bulletin.html"/>
    <hyperlink ref="AP4509" r:id="rId13" display="http://cdsbib.u-strasbg.fr/cgi-bin/cdsbib?1990RMxAA..21..381G"/>
    <hyperlink ref="AP4512" r:id="rId14" display="http://cdsbib.u-strasbg.fr/cgi-bin/cdsbib?1990RMxAA..21..381G"/>
    <hyperlink ref="AP4510" r:id="rId15" display="http://cdsbib.u-strasbg.fr/cgi-bin/cdsbib?1990RMxAA..21..381G"/>
    <hyperlink ref="AP4488" r:id="rId16" display="http://cdsbib.u-strasbg.fr/cgi-bin/cdsbib?1990RMxAA..21..381G"/>
    <hyperlink ref="I1271" r:id="rId17" display="http://vsolj.cetus-net.org/bulletin.html"/>
    <hyperlink ref="AQ4622" r:id="rId18" display="http://cdsbib.u-strasbg.fr/cgi-bin/cdsbib?1990RMxAA..21..381G"/>
    <hyperlink ref="AQ64710" r:id="rId19" display="http://cdsbib.u-strasbg.fr/cgi-bin/cdsbib?1990RMxAA..21..381G"/>
    <hyperlink ref="AQ4623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