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0C5B87E7-E94D-4BAB-BD4E-FC75B8D53229}" xr6:coauthVersionLast="47" xr6:coauthVersionMax="47" xr10:uidLastSave="{00000000-0000-0000-0000-000000000000}"/>
  <bookViews>
    <workbookView xWindow="13995" yWindow="1035" windowWidth="12735" windowHeight="1458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1" i="1" l="1"/>
  <c r="F31" i="1" s="1"/>
  <c r="G31" i="1" s="1"/>
  <c r="K31" i="1" s="1"/>
  <c r="Q31" i="1"/>
  <c r="E32" i="1"/>
  <c r="F32" i="1"/>
  <c r="G32" i="1" s="1"/>
  <c r="K32" i="1" s="1"/>
  <c r="Q32" i="1"/>
  <c r="E29" i="1"/>
  <c r="F29" i="1"/>
  <c r="G29" i="1"/>
  <c r="K29" i="1"/>
  <c r="E30" i="1"/>
  <c r="F30" i="1"/>
  <c r="G30" i="1"/>
  <c r="K30" i="1"/>
  <c r="D9" i="1"/>
  <c r="C9" i="1"/>
  <c r="E21" i="1"/>
  <c r="F21" i="1"/>
  <c r="G21" i="1"/>
  <c r="H21" i="1"/>
  <c r="E22" i="1"/>
  <c r="F22" i="1"/>
  <c r="G22" i="1"/>
  <c r="K22" i="1"/>
  <c r="E23" i="1"/>
  <c r="F23" i="1"/>
  <c r="G23" i="1"/>
  <c r="K23" i="1"/>
  <c r="E24" i="1"/>
  <c r="F24" i="1"/>
  <c r="G24" i="1"/>
  <c r="J24" i="1"/>
  <c r="E25" i="1"/>
  <c r="F25" i="1"/>
  <c r="G25" i="1"/>
  <c r="K25" i="1"/>
  <c r="E26" i="1"/>
  <c r="F26" i="1"/>
  <c r="G26" i="1"/>
  <c r="J26" i="1"/>
  <c r="E27" i="1"/>
  <c r="F27" i="1"/>
  <c r="G27" i="1"/>
  <c r="K27" i="1"/>
  <c r="E28" i="1"/>
  <c r="F28" i="1"/>
  <c r="G28" i="1"/>
  <c r="J28" i="1"/>
  <c r="Q29" i="1"/>
  <c r="Q30" i="1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28" i="1"/>
  <c r="Q27" i="1"/>
  <c r="Q24" i="1"/>
  <c r="Q26" i="1"/>
  <c r="Q25" i="1"/>
  <c r="Q21" i="1"/>
  <c r="Q23" i="1"/>
  <c r="F16" i="1"/>
  <c r="F17" i="1" s="1"/>
  <c r="C17" i="1"/>
  <c r="Q22" i="1"/>
  <c r="C11" i="1"/>
  <c r="C12" i="1"/>
  <c r="O32" i="1" l="1"/>
  <c r="O31" i="1"/>
  <c r="C16" i="1"/>
  <c r="D18" i="1" s="1"/>
  <c r="O23" i="1"/>
  <c r="O26" i="1"/>
  <c r="O27" i="1"/>
  <c r="O22" i="1"/>
  <c r="O25" i="1"/>
  <c r="O24" i="1"/>
  <c r="O30" i="1"/>
  <c r="C15" i="1"/>
  <c r="F18" i="1" s="1"/>
  <c r="O29" i="1"/>
  <c r="O21" i="1"/>
  <c r="O28" i="1"/>
  <c r="C18" i="1" l="1"/>
  <c r="F19" i="1"/>
</calcChain>
</file>

<file path=xl/sharedStrings.xml><?xml version="1.0" encoding="utf-8"?>
<sst xmlns="http://schemas.openxmlformats.org/spreadsheetml/2006/main" count="123" uniqueCount="93">
  <si>
    <t>VSB-64</t>
  </si>
  <si>
    <t>IBVS 6244</t>
  </si>
  <si>
    <t>s5</t>
  </si>
  <si>
    <t>s6</t>
  </si>
  <si>
    <t>s7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</si>
  <si>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</si>
  <si>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</si>
  <si>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</si>
  <si>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</si>
  <si>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</si>
  <si>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</si>
  <si>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</si>
  <si>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</si>
  <si>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</si>
  <si>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</si>
  <si>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</si>
  <si>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</si>
  <si>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</si>
  <si>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</si>
  <si>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</si>
  <si>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</si>
  <si>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</si>
  <si>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</si>
  <si>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</si>
  <si>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</si>
  <si>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</si>
  <si>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</si>
  <si>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</si>
  <si>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</si>
  <si>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</si>
  <si>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</si>
  <si>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</si>
  <si>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</si>
  <si>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</si>
  <si>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</si>
  <si>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</si>
  <si>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</si>
  <si>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</si>
  <si>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</si>
  <si>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EB</t>
  </si>
  <si>
    <t>Kreiner</t>
  </si>
  <si>
    <t>OEJV 0074</t>
  </si>
  <si>
    <t>II</t>
  </si>
  <si>
    <t>V0365 Peg / GSC 2189-0704 / NSV 13826</t>
  </si>
  <si>
    <t>IBVS 4726</t>
  </si>
  <si>
    <t>IBVS 6033</t>
  </si>
  <si>
    <t>IBVS 6070</t>
  </si>
  <si>
    <t>I</t>
  </si>
  <si>
    <t>IBVS 6084</t>
  </si>
  <si>
    <t>OEJV 0168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</si>
  <si>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</si>
  <si>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</si>
  <si>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</si>
  <si>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</si>
  <si>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</si>
  <si>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</si>
  <si>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</si>
  <si>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</si>
  <si>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</si>
  <si>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</si>
  <si>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</si>
  <si>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</si>
  <si>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2454335.4512 </t>
  </si>
  <si>
    <t> 22.08.2007 22:49 </t>
  </si>
  <si>
    <t> -0.0044 </t>
  </si>
  <si>
    <t>C </t>
  </si>
  <si>
    <t> F.Lomoz </t>
  </si>
  <si>
    <t>OEJV 0074 </t>
  </si>
  <si>
    <t>2455794.4385 </t>
  </si>
  <si>
    <t> 20.08.2011 22:31 </t>
  </si>
  <si>
    <t> 0.0058 </t>
  </si>
  <si>
    <t>-U;-I</t>
  </si>
  <si>
    <t> K. &amp; M.Rätz </t>
  </si>
  <si>
    <t>BAVM 231 </t>
  </si>
  <si>
    <t>2455840.3521 </t>
  </si>
  <si>
    <t> 05.10.2011 20:27 </t>
  </si>
  <si>
    <t>3091.5</t>
  </si>
  <si>
    <t> 0.0057 </t>
  </si>
  <si>
    <t> M.Banfi </t>
  </si>
  <si>
    <t>IBVS 6033 </t>
  </si>
  <si>
    <t>2456131.4986 </t>
  </si>
  <si>
    <t> 22.07.2012 23:57 </t>
  </si>
  <si>
    <t>3361</t>
  </si>
  <si>
    <t> 0.0050 </t>
  </si>
  <si>
    <t>BAVM 232 </t>
  </si>
  <si>
    <t>2457220.4572 </t>
  </si>
  <si>
    <t> 16.07.2015 22:58 </t>
  </si>
  <si>
    <t>4369</t>
  </si>
  <si>
    <t> -0.0026 </t>
  </si>
  <si>
    <t>-I</t>
  </si>
  <si>
    <t> F.Agerer </t>
  </si>
  <si>
    <t>BAVM 241 (=IBVS 6157) 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</si>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</sst>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6" formatCode="0.000"/>
    <numFmt numFmtId="177" formatCode="0.00000"/>
  </numFmts>
  <fonts count="39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5" fillId="0" borderId="0" xfId="42" applyFont="1"/>
    <xf numFmtId="0" fontId="35" fillId="0" borderId="0" xfId="42" applyFont="1" applyBorder="1" applyAlignment="1">
      <alignment horizontal="center"/>
    </xf>
    <xf numFmtId="176" fontId="35" fillId="0" borderId="0" xfId="42" applyNumberFormat="1" applyFont="1" applyFill="1" applyBorder="1" applyAlignment="1" applyProtection="1">
      <alignment horizontal="left" vertical="top"/>
    </xf>
    <xf numFmtId="0" fontId="35" fillId="0" borderId="0" xfId="42" applyNumberFormat="1" applyFont="1" applyFill="1" applyBorder="1" applyAlignment="1" applyProtection="1">
      <alignment horizontal="left" vertical="top"/>
    </xf>
    <xf numFmtId="0" fontId="36" fillId="0" borderId="0" xfId="43" applyFont="1"/>
    <xf numFmtId="0" fontId="36" fillId="0" borderId="0" xfId="43" applyFont="1" applyAlignment="1">
      <alignment horizontal="center" wrapText="1"/>
    </xf>
    <xf numFmtId="0" fontId="36" fillId="0" borderId="0" xfId="43" applyFont="1" applyAlignment="1">
      <alignment horizontal="left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7" fontId="3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V365 Peg - O-C Diagr.</a:t>
            </a:r>
          </a:p>
        </c:rich>
      </c:tx>
      <c:layout>
        <c:manualLayout>
          <c:xMode val="edge"/>
          <c:yMode val="edge"/>
          <c:x val="0.374436090225563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11-4BBD-9DFF-E6E3A42491D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11-4BBD-9DFF-E6E3A42491D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3">
                  <c:v>6.0338999996019993E-2</c:v>
                </c:pt>
                <c:pt idx="5">
                  <c:v>6.278300000121817E-2</c:v>
                </c:pt>
                <c:pt idx="7">
                  <c:v>6.5878999994311016E-2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11-4BBD-9DFF-E6E3A42491D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1.8276000002515502E-2</c:v>
                </c:pt>
                <c:pt idx="2">
                  <c:v>3.5745500004850328E-2</c:v>
                </c:pt>
                <c:pt idx="4">
                  <c:v>6.0636499998508953E-2</c:v>
                </c:pt>
                <c:pt idx="6">
                  <c:v>5.5747999998857267E-2</c:v>
                </c:pt>
                <c:pt idx="8">
                  <c:v>7.6863000002049375E-2</c:v>
                </c:pt>
                <c:pt idx="9">
                  <c:v>7.391799999459181E-2</c:v>
                </c:pt>
                <c:pt idx="10">
                  <c:v>8.0033000005641952E-2</c:v>
                </c:pt>
                <c:pt idx="11">
                  <c:v>8.154600000125356E-2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11-4BBD-9DFF-E6E3A42491D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11-4BBD-9DFF-E6E3A42491D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A11-4BBD-9DFF-E6E3A42491D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1.4E-3</c:v>
                  </c:pt>
                  <c:pt idx="3">
                    <c:v>2.0000000000000001E-4</c:v>
                  </c:pt>
                  <c:pt idx="4">
                    <c:v>6.0000000000000001E-3</c:v>
                  </c:pt>
                  <c:pt idx="5">
                    <c:v>2.0000000000000001E-4</c:v>
                  </c:pt>
                  <c:pt idx="6">
                    <c:v>2.3E-3</c:v>
                  </c:pt>
                  <c:pt idx="7">
                    <c:v>9.7000000000000003E-3</c:v>
                  </c:pt>
                  <c:pt idx="8">
                    <c:v>0</c:v>
                  </c:pt>
                  <c:pt idx="9">
                    <c:v>1.1000000000000001E-3</c:v>
                  </c:pt>
                  <c:pt idx="10">
                    <c:v>1.2999999999999999E-3</c:v>
                  </c:pt>
                  <c:pt idx="11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11-4BBD-9DFF-E6E3A42491D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-1.1069715877256095E-3</c:v>
                </c:pt>
                <c:pt idx="1">
                  <c:v>2.4323965104190763E-2</c:v>
                </c:pt>
                <c:pt idx="2">
                  <c:v>4.063606705706839E-2</c:v>
                </c:pt>
                <c:pt idx="3">
                  <c:v>5.360603684650686E-2</c:v>
                </c:pt>
                <c:pt idx="4">
                  <c:v>5.401419953888089E-2</c:v>
                </c:pt>
                <c:pt idx="5">
                  <c:v>5.660243119993507E-2</c:v>
                </c:pt>
                <c:pt idx="6">
                  <c:v>6.3181053418198935E-2</c:v>
                </c:pt>
                <c:pt idx="7">
                  <c:v>6.6283089880241591E-2</c:v>
                </c:pt>
                <c:pt idx="8">
                  <c:v>7.2352709211544908E-2</c:v>
                </c:pt>
                <c:pt idx="9">
                  <c:v>7.2976958035175787E-2</c:v>
                </c:pt>
                <c:pt idx="10">
                  <c:v>8.3012958353549132E-2</c:v>
                </c:pt>
                <c:pt idx="11">
                  <c:v>8.5884502942251167E-2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A11-4BBD-9DFF-E6E3A42491D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2648</c:v>
                </c:pt>
                <c:pt idx="2">
                  <c:v>4346.5</c:v>
                </c:pt>
                <c:pt idx="3">
                  <c:v>5697</c:v>
                </c:pt>
                <c:pt idx="4">
                  <c:v>5739.5</c:v>
                </c:pt>
                <c:pt idx="5">
                  <c:v>6009</c:v>
                </c:pt>
                <c:pt idx="6">
                  <c:v>6694</c:v>
                </c:pt>
                <c:pt idx="7">
                  <c:v>7017</c:v>
                </c:pt>
                <c:pt idx="8">
                  <c:v>7649</c:v>
                </c:pt>
                <c:pt idx="9">
                  <c:v>7714</c:v>
                </c:pt>
                <c:pt idx="10">
                  <c:v>8759</c:v>
                </c:pt>
                <c:pt idx="11">
                  <c:v>9058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A11-4BBD-9DFF-E6E3A424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50288"/>
        <c:axId val="1"/>
      </c:scatterChart>
      <c:valAx>
        <c:axId val="41825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25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105263157894736"/>
          <c:y val="0.92397937099967764"/>
          <c:w val="0.6962406015037594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3AB6D09-F699-9420-5483-9F1367AEA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koly.hu/cgi-bin/IBVS?6033" TargetMode="External"/><Relationship Id="rId2" Type="http://schemas.openxmlformats.org/officeDocument/2006/relationships/hyperlink" Target="http://www.bav-astro.de/sfs/BAVM_link.php?BAVMnr=231" TargetMode="External"/><Relationship Id="rId1" Type="http://schemas.openxmlformats.org/officeDocument/2006/relationships/hyperlink" Target="http://var.astro.cz/oejv/issues/oejv0074.pdf" TargetMode="External"/><Relationship Id="rId5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bav-astro.de/sfs/BAVM_link.php?BAVMnr=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2" sqref="F12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43</v>
      </c>
      <c r="E1" s="29"/>
    </row>
    <row r="2" spans="1:6">
      <c r="A2" t="s">
        <v>28</v>
      </c>
      <c r="B2" t="s">
        <v>39</v>
      </c>
      <c r="C2" s="3"/>
      <c r="D2" s="3"/>
    </row>
    <row r="3" spans="1:6" ht="13.5" thickBot="1"/>
    <row r="4" spans="1:6" ht="14.25" thickTop="1" thickBot="1">
      <c r="A4" s="5" t="s">
        <v>5</v>
      </c>
      <c r="C4" s="8">
        <v>52500.522100000002</v>
      </c>
      <c r="D4" s="9">
        <v>1.0803210000000001</v>
      </c>
    </row>
    <row r="5" spans="1:6" ht="13.5" thickTop="1">
      <c r="A5" s="11" t="s">
        <v>30</v>
      </c>
      <c r="B5" s="12"/>
      <c r="C5" s="13">
        <v>-9.5</v>
      </c>
      <c r="D5" s="12" t="s">
        <v>31</v>
      </c>
    </row>
    <row r="6" spans="1:6">
      <c r="A6" s="5" t="s">
        <v>6</v>
      </c>
    </row>
    <row r="7" spans="1:6">
      <c r="A7" t="s">
        <v>7</v>
      </c>
      <c r="C7">
        <v>49639.834999999999</v>
      </c>
      <c r="D7" s="30" t="s">
        <v>44</v>
      </c>
    </row>
    <row r="8" spans="1:6">
      <c r="A8" t="s">
        <v>8</v>
      </c>
      <c r="C8">
        <v>1.0803130000000001</v>
      </c>
      <c r="D8" s="30" t="s">
        <v>44</v>
      </c>
    </row>
    <row r="9" spans="1:6">
      <c r="A9" s="26" t="s">
        <v>35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>
      <c r="A10" s="12"/>
      <c r="B10" s="12"/>
      <c r="C10" s="4" t="s">
        <v>24</v>
      </c>
      <c r="D10" s="4" t="s">
        <v>25</v>
      </c>
      <c r="E10" s="12"/>
    </row>
    <row r="11" spans="1:6">
      <c r="A11" s="12" t="s">
        <v>20</v>
      </c>
      <c r="B11" s="12"/>
      <c r="C11" s="23">
        <f ca="1">INTERCEPT(INDIRECT($D$9):G992,INDIRECT($C$9):F992)</f>
        <v>-1.1069715877256095E-3</v>
      </c>
      <c r="D11" s="3"/>
      <c r="E11" s="12"/>
    </row>
    <row r="12" spans="1:6">
      <c r="A12" s="12" t="s">
        <v>21</v>
      </c>
      <c r="B12" s="12"/>
      <c r="C12" s="23">
        <f ca="1">SLOPE(INDIRECT($D$9):G992,INDIRECT($C$9):F992)</f>
        <v>9.6038280558596572E-6</v>
      </c>
      <c r="D12" s="3"/>
      <c r="E12" s="12"/>
    </row>
    <row r="13" spans="1:6">
      <c r="A13" s="12" t="s">
        <v>23</v>
      </c>
      <c r="B13" s="12"/>
      <c r="C13" s="3" t="s">
        <v>18</v>
      </c>
    </row>
    <row r="14" spans="1:6">
      <c r="A14" s="12"/>
      <c r="B14" s="12"/>
      <c r="C14" s="12"/>
    </row>
    <row r="15" spans="1:6">
      <c r="A15" s="14" t="s">
        <v>22</v>
      </c>
      <c r="B15" s="12"/>
      <c r="C15" s="15">
        <f ca="1">(C7+C11)+(C8+C12)*INT(MAX(F21:F3533))</f>
        <v>59425.396038502935</v>
      </c>
      <c r="E15" s="16" t="s">
        <v>37</v>
      </c>
      <c r="F15" s="13">
        <v>1</v>
      </c>
    </row>
    <row r="16" spans="1:6">
      <c r="A16" s="18" t="s">
        <v>9</v>
      </c>
      <c r="B16" s="12"/>
      <c r="C16" s="19">
        <f ca="1">+C8+C12</f>
        <v>1.080322603828056</v>
      </c>
      <c r="E16" s="16" t="s">
        <v>32</v>
      </c>
      <c r="F16" s="17">
        <f ca="1">NOW()+15018.5+$C$5/24</f>
        <v>59965.771591666664</v>
      </c>
    </row>
    <row r="17" spans="1:21" ht="13.5" thickBot="1">
      <c r="A17" s="16" t="s">
        <v>29</v>
      </c>
      <c r="B17" s="12"/>
      <c r="C17" s="12">
        <f>COUNT(C21:C2191)</f>
        <v>12</v>
      </c>
      <c r="E17" s="16" t="s">
        <v>38</v>
      </c>
      <c r="F17" s="17">
        <f ca="1">ROUND(2*(F16-$C$7)/$C$8,0)/2+F15</f>
        <v>9559.5</v>
      </c>
    </row>
    <row r="18" spans="1:21" ht="14.25" thickTop="1" thickBot="1">
      <c r="A18" s="18" t="s">
        <v>10</v>
      </c>
      <c r="B18" s="12"/>
      <c r="C18" s="21">
        <f ca="1">+C15</f>
        <v>59425.396038502935</v>
      </c>
      <c r="D18" s="22">
        <f ca="1">+C16</f>
        <v>1.080322603828056</v>
      </c>
      <c r="E18" s="16" t="s">
        <v>33</v>
      </c>
      <c r="F18" s="25">
        <f ca="1">ROUND(2*(F16-$C$15)/$C$16,0)/2+F15</f>
        <v>501</v>
      </c>
    </row>
    <row r="19" spans="1:21" ht="13.5" thickTop="1">
      <c r="E19" s="16" t="s">
        <v>34</v>
      </c>
      <c r="F19" s="20">
        <f ca="1">+$C$15+$C$16*F18-15018.5-$C$5/24</f>
        <v>44948.533496354125</v>
      </c>
    </row>
    <row r="20" spans="1:21" ht="13.5" thickBot="1">
      <c r="A20" s="4" t="s">
        <v>11</v>
      </c>
      <c r="B20" s="4" t="s">
        <v>12</v>
      </c>
      <c r="C20" s="4" t="s">
        <v>13</v>
      </c>
      <c r="D20" s="4" t="s">
        <v>17</v>
      </c>
      <c r="E20" s="4" t="s">
        <v>14</v>
      </c>
      <c r="F20" s="4" t="s">
        <v>15</v>
      </c>
      <c r="G20" s="4" t="s">
        <v>16</v>
      </c>
      <c r="H20" s="7" t="s">
        <v>58</v>
      </c>
      <c r="I20" s="7" t="s">
        <v>61</v>
      </c>
      <c r="J20" s="7" t="s">
        <v>55</v>
      </c>
      <c r="K20" s="7" t="s">
        <v>53</v>
      </c>
      <c r="L20" s="7" t="s">
        <v>2</v>
      </c>
      <c r="M20" s="7" t="s">
        <v>3</v>
      </c>
      <c r="N20" s="7" t="s">
        <v>4</v>
      </c>
      <c r="O20" s="7" t="s">
        <v>27</v>
      </c>
      <c r="P20" s="6" t="s">
        <v>26</v>
      </c>
      <c r="Q20" s="4" t="s">
        <v>19</v>
      </c>
      <c r="U20" s="28" t="s">
        <v>36</v>
      </c>
    </row>
    <row r="21" spans="1:21">
      <c r="A21" s="30" t="s">
        <v>44</v>
      </c>
      <c r="C21" s="10">
        <v>49639.834999999999</v>
      </c>
      <c r="D21" s="10"/>
      <c r="E21">
        <f t="shared" ref="E21:E30" si="0">+(C21-C$7)/C$8</f>
        <v>0</v>
      </c>
      <c r="F21">
        <f t="shared" ref="F21:F30" si="1">ROUND(2*E21,0)/2</f>
        <v>0</v>
      </c>
      <c r="G21">
        <f t="shared" ref="G21:G30" si="2">+C21-(C$7+F21*C$8)</f>
        <v>0</v>
      </c>
      <c r="H21">
        <f>+G21</f>
        <v>0</v>
      </c>
      <c r="O21">
        <f t="shared" ref="O21:O30" ca="1" si="3">+C$11+C$12*$F21</f>
        <v>-1.1069715877256095E-3</v>
      </c>
      <c r="Q21" s="2">
        <f t="shared" ref="Q21:Q30" si="4">+C21-15018.5</f>
        <v>34621.334999999999</v>
      </c>
    </row>
    <row r="22" spans="1:21">
      <c r="A22" t="s">
        <v>40</v>
      </c>
      <c r="C22" s="10">
        <v>52500.522100000002</v>
      </c>
      <c r="D22" s="10" t="s">
        <v>18</v>
      </c>
      <c r="E22">
        <f t="shared" si="0"/>
        <v>2648.0169173193349</v>
      </c>
      <c r="F22">
        <f t="shared" si="1"/>
        <v>2648</v>
      </c>
      <c r="G22">
        <f t="shared" si="2"/>
        <v>1.8276000002515502E-2</v>
      </c>
      <c r="K22">
        <f>+G22</f>
        <v>1.8276000002515502E-2</v>
      </c>
      <c r="O22">
        <f t="shared" ca="1" si="3"/>
        <v>2.4323965104190763E-2</v>
      </c>
      <c r="Q22" s="2">
        <f t="shared" si="4"/>
        <v>37482.022100000002</v>
      </c>
    </row>
    <row r="23" spans="1:21">
      <c r="A23" s="31" t="s">
        <v>41</v>
      </c>
      <c r="B23" s="32" t="s">
        <v>42</v>
      </c>
      <c r="C23" s="31">
        <v>54335.451200000003</v>
      </c>
      <c r="D23" s="31">
        <v>1.4E-3</v>
      </c>
      <c r="E23">
        <f t="shared" si="0"/>
        <v>4346.5330880957681</v>
      </c>
      <c r="F23">
        <f t="shared" si="1"/>
        <v>4346.5</v>
      </c>
      <c r="G23">
        <f t="shared" si="2"/>
        <v>3.5745500004850328E-2</v>
      </c>
      <c r="K23">
        <f>+G23</f>
        <v>3.5745500004850328E-2</v>
      </c>
      <c r="O23">
        <f t="shared" ca="1" si="3"/>
        <v>4.063606705706839E-2</v>
      </c>
      <c r="Q23" s="2">
        <f t="shared" si="4"/>
        <v>39316.951200000003</v>
      </c>
    </row>
    <row r="24" spans="1:21">
      <c r="A24" s="49" t="s">
        <v>46</v>
      </c>
      <c r="B24" s="50" t="s">
        <v>47</v>
      </c>
      <c r="C24" s="51">
        <v>55794.438499999997</v>
      </c>
      <c r="D24" s="51">
        <v>2.0000000000000001E-4</v>
      </c>
      <c r="E24">
        <f t="shared" si="0"/>
        <v>5697.0558532573405</v>
      </c>
      <c r="F24">
        <f t="shared" si="1"/>
        <v>5697</v>
      </c>
      <c r="G24">
        <f t="shared" si="2"/>
        <v>6.0338999996019993E-2</v>
      </c>
      <c r="J24">
        <f>+G24</f>
        <v>6.0338999996019993E-2</v>
      </c>
      <c r="O24">
        <f t="shared" ca="1" si="3"/>
        <v>5.360603684650686E-2</v>
      </c>
      <c r="Q24" s="2">
        <f t="shared" si="4"/>
        <v>40775.938499999997</v>
      </c>
    </row>
    <row r="25" spans="1:21">
      <c r="A25" s="33" t="s">
        <v>45</v>
      </c>
      <c r="B25" s="34" t="s">
        <v>42</v>
      </c>
      <c r="C25" s="35">
        <v>55840.352099999996</v>
      </c>
      <c r="D25" s="35">
        <v>6.0000000000000001E-3</v>
      </c>
      <c r="E25">
        <f t="shared" si="0"/>
        <v>5739.5561286404927</v>
      </c>
      <c r="F25">
        <f t="shared" si="1"/>
        <v>5739.5</v>
      </c>
      <c r="G25">
        <f t="shared" si="2"/>
        <v>6.0636499998508953E-2</v>
      </c>
      <c r="K25">
        <f>+G25</f>
        <v>6.0636499998508953E-2</v>
      </c>
      <c r="O25">
        <f t="shared" ca="1" si="3"/>
        <v>5.401419953888089E-2</v>
      </c>
      <c r="Q25" s="2">
        <f t="shared" si="4"/>
        <v>40821.852099999996</v>
      </c>
    </row>
    <row r="26" spans="1:21">
      <c r="A26" s="51" t="s">
        <v>48</v>
      </c>
      <c r="B26" s="50" t="s">
        <v>47</v>
      </c>
      <c r="C26" s="51">
        <v>56131.498599999999</v>
      </c>
      <c r="D26" s="51">
        <v>2.0000000000000001E-4</v>
      </c>
      <c r="E26">
        <f t="shared" si="0"/>
        <v>6009.0581155646551</v>
      </c>
      <c r="F26">
        <f t="shared" si="1"/>
        <v>6009</v>
      </c>
      <c r="G26">
        <f t="shared" si="2"/>
        <v>6.278300000121817E-2</v>
      </c>
      <c r="J26">
        <f>+G26</f>
        <v>6.278300000121817E-2</v>
      </c>
      <c r="O26">
        <f t="shared" ca="1" si="3"/>
        <v>5.660243119993507E-2</v>
      </c>
      <c r="Q26" s="2">
        <f t="shared" si="4"/>
        <v>41112.998599999999</v>
      </c>
    </row>
    <row r="27" spans="1:21">
      <c r="A27" s="51" t="s">
        <v>49</v>
      </c>
      <c r="B27" s="50" t="s">
        <v>47</v>
      </c>
      <c r="C27" s="52">
        <v>56871.505969999998</v>
      </c>
      <c r="D27" s="51">
        <v>2.3E-3</v>
      </c>
      <c r="E27">
        <f t="shared" si="0"/>
        <v>6694.0516035630399</v>
      </c>
      <c r="F27">
        <f t="shared" si="1"/>
        <v>6694</v>
      </c>
      <c r="G27">
        <f t="shared" si="2"/>
        <v>5.5747999998857267E-2</v>
      </c>
      <c r="K27">
        <f>+G27</f>
        <v>5.5747999998857267E-2</v>
      </c>
      <c r="O27">
        <f t="shared" ca="1" si="3"/>
        <v>6.3181053418198935E-2</v>
      </c>
      <c r="Q27" s="2">
        <f t="shared" si="4"/>
        <v>41853.005969999998</v>
      </c>
    </row>
    <row r="28" spans="1:21">
      <c r="A28" s="53" t="s">
        <v>50</v>
      </c>
      <c r="B28" s="54"/>
      <c r="C28" s="53">
        <v>57220.457199999997</v>
      </c>
      <c r="D28" s="53">
        <v>9.7000000000000003E-3</v>
      </c>
      <c r="E28">
        <f t="shared" si="0"/>
        <v>7017.0609814007585</v>
      </c>
      <c r="F28">
        <f t="shared" si="1"/>
        <v>7017</v>
      </c>
      <c r="G28">
        <f t="shared" si="2"/>
        <v>6.5878999994311016E-2</v>
      </c>
      <c r="J28">
        <f>+G28</f>
        <v>6.5878999994311016E-2</v>
      </c>
      <c r="O28">
        <f t="shared" ca="1" si="3"/>
        <v>6.6283089880241591E-2</v>
      </c>
      <c r="Q28" s="2">
        <f t="shared" si="4"/>
        <v>42201.957199999997</v>
      </c>
    </row>
    <row r="29" spans="1:21">
      <c r="A29" s="55" t="s">
        <v>0</v>
      </c>
      <c r="B29" s="56" t="s">
        <v>47</v>
      </c>
      <c r="C29" s="57">
        <v>57903.226000000002</v>
      </c>
      <c r="D29" s="58" t="s">
        <v>60</v>
      </c>
      <c r="E29">
        <f t="shared" si="0"/>
        <v>7649.0711488244633</v>
      </c>
      <c r="F29">
        <f t="shared" si="1"/>
        <v>7649</v>
      </c>
      <c r="G29">
        <f t="shared" si="2"/>
        <v>7.6863000002049375E-2</v>
      </c>
      <c r="K29">
        <f>+G29</f>
        <v>7.6863000002049375E-2</v>
      </c>
      <c r="O29">
        <f t="shared" ca="1" si="3"/>
        <v>7.2352709211544908E-2</v>
      </c>
      <c r="Q29" s="2">
        <f t="shared" si="4"/>
        <v>42884.726000000002</v>
      </c>
    </row>
    <row r="30" spans="1:21">
      <c r="A30" s="59" t="s">
        <v>1</v>
      </c>
      <c r="B30" s="60" t="s">
        <v>47</v>
      </c>
      <c r="C30" s="61">
        <v>57973.443399999996</v>
      </c>
      <c r="D30" s="61">
        <v>1.1000000000000001E-3</v>
      </c>
      <c r="E30">
        <f t="shared" si="0"/>
        <v>7714.0684227626589</v>
      </c>
      <c r="F30">
        <f t="shared" si="1"/>
        <v>7714</v>
      </c>
      <c r="G30">
        <f t="shared" si="2"/>
        <v>7.391799999459181E-2</v>
      </c>
      <c r="K30">
        <f>+G30</f>
        <v>7.391799999459181E-2</v>
      </c>
      <c r="O30">
        <f t="shared" ca="1" si="3"/>
        <v>7.2976958035175787E-2</v>
      </c>
      <c r="Q30" s="2">
        <f t="shared" si="4"/>
        <v>42954.943399999996</v>
      </c>
    </row>
    <row r="31" spans="1:21">
      <c r="A31" s="62" t="s">
        <v>92</v>
      </c>
      <c r="B31" s="63" t="s">
        <v>47</v>
      </c>
      <c r="C31" s="64">
        <v>59102.376600000003</v>
      </c>
      <c r="D31" s="62">
        <v>1.2999999999999999E-3</v>
      </c>
      <c r="E31">
        <f t="shared" ref="E31:E32" si="5">+(C31-C$7)/C$8</f>
        <v>8759.0740831592357</v>
      </c>
      <c r="F31">
        <f t="shared" ref="F31:F32" si="6">ROUND(2*E31,0)/2</f>
        <v>8759</v>
      </c>
      <c r="G31">
        <f t="shared" ref="G31:G32" si="7">+C31-(C$7+F31*C$8)</f>
        <v>8.0033000005641952E-2</v>
      </c>
      <c r="K31">
        <f t="shared" ref="K31:K32" si="8">+G31</f>
        <v>8.0033000005641952E-2</v>
      </c>
      <c r="O31">
        <f t="shared" ref="O31:O32" ca="1" si="9">+C$11+C$12*$F31</f>
        <v>8.3012958353549132E-2</v>
      </c>
      <c r="Q31" s="2">
        <f t="shared" ref="Q31:Q32" si="10">+C31-15018.5</f>
        <v>44083.876600000003</v>
      </c>
    </row>
    <row r="32" spans="1:21">
      <c r="A32" s="62" t="s">
        <v>92</v>
      </c>
      <c r="B32" s="63" t="s">
        <v>47</v>
      </c>
      <c r="C32" s="64">
        <v>59425.3917</v>
      </c>
      <c r="D32" s="62">
        <v>8.0000000000000004E-4</v>
      </c>
      <c r="E32">
        <f t="shared" si="5"/>
        <v>9058.0754836792676</v>
      </c>
      <c r="F32">
        <f t="shared" si="6"/>
        <v>9058</v>
      </c>
      <c r="G32">
        <f t="shared" si="7"/>
        <v>8.154600000125356E-2</v>
      </c>
      <c r="K32">
        <f t="shared" si="8"/>
        <v>8.154600000125356E-2</v>
      </c>
      <c r="O32">
        <f t="shared" ca="1" si="9"/>
        <v>8.5884502942251167E-2</v>
      </c>
      <c r="Q32" s="2">
        <f t="shared" si="10"/>
        <v>44406.8917</v>
      </c>
    </row>
    <row r="33" spans="3:17">
      <c r="C33" s="10"/>
      <c r="D33" s="10"/>
      <c r="Q33" s="2"/>
    </row>
    <row r="34" spans="3:17">
      <c r="C34" s="10"/>
      <c r="D34" s="10"/>
    </row>
    <row r="35" spans="3:17">
      <c r="C35" s="10"/>
      <c r="D35" s="10"/>
    </row>
    <row r="36" spans="3:17">
      <c r="C36" s="10"/>
      <c r="D36" s="10"/>
    </row>
    <row r="37" spans="3:17">
      <c r="C37" s="10"/>
      <c r="D37" s="10"/>
    </row>
    <row r="38" spans="3:17">
      <c r="C38" s="10"/>
      <c r="D38" s="10"/>
    </row>
    <row r="39" spans="3:17">
      <c r="C39" s="10"/>
      <c r="D39" s="10"/>
    </row>
    <row r="40" spans="3:17">
      <c r="C40" s="10"/>
      <c r="D40" s="10"/>
    </row>
    <row r="41" spans="3:17">
      <c r="C41" s="10"/>
      <c r="D41" s="10"/>
    </row>
    <row r="42" spans="3:17">
      <c r="C42" s="10"/>
      <c r="D42" s="10"/>
    </row>
    <row r="43" spans="3:17">
      <c r="C43" s="10"/>
      <c r="D43" s="10"/>
    </row>
    <row r="44" spans="3:17">
      <c r="C44" s="10"/>
      <c r="D44" s="10"/>
    </row>
    <row r="45" spans="3:17">
      <c r="C45" s="10"/>
      <c r="D45" s="10"/>
    </row>
    <row r="46" spans="3:17">
      <c r="C46" s="10"/>
      <c r="D46" s="10"/>
    </row>
    <row r="47" spans="3:17">
      <c r="C47" s="10"/>
      <c r="D47" s="10"/>
    </row>
    <row r="48" spans="3:17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phoneticPr fontId="8" type="noConversion"/>
  <hyperlinks>
    <hyperlink ref="H63390" r:id="rId1" display="http://vsolj.cetus-net.org/bulletin.html"/>
    <hyperlink ref="H63383" r:id="rId2" display="https://www.aavso.org/ejaavso"/>
    <hyperlink ref="AP241" r:id="rId3" display="http://cdsbib.u-strasbg.fr/cgi-bin/cdsbib?1990RMxAA..21..381G"/>
    <hyperlink ref="AP238" r:id="rId4" display="http://cdsbib.u-strasbg.fr/cgi-bin/cdsbib?1990RMxAA..21..381G"/>
    <hyperlink ref="AP240" r:id="rId5" display="http://cdsbib.u-strasbg.fr/cgi-bin/cdsbib?1990RMxAA..21..381G"/>
    <hyperlink ref="AP216" r:id="rId6" display="http://cdsbib.u-strasbg.fr/cgi-bin/cdsbib?1990RMxAA..21..381G"/>
    <hyperlink ref="I63390" r:id="rId7" display="http://vsolj.cetus-net.org/bulletin.html"/>
    <hyperlink ref="AQ377" r:id="rId8" display="http://cdsbib.u-strasbg.fr/cgi-bin/cdsbib?1990RMxAA..21..381G"/>
    <hyperlink ref="AQ2021" r:id="rId9" display="http://cdsbib.u-strasbg.fr/cgi-bin/cdsbib?1990RMxAA..21..381G"/>
    <hyperlink ref="AQ378" r:id="rId10" display="http://cdsbib.u-strasbg.fr/cgi-bin/cdsbib?1990RMxAA..21..381G"/>
    <hyperlink ref="H63387" r:id="rId11" display="https://www.aavso.org/ejaavso"/>
    <hyperlink ref="H1228" r:id="rId12" display="http://vsolj.cetus-net.org/bulletin.html"/>
    <hyperlink ref="AP4466" r:id="rId13" display="http://cdsbib.u-strasbg.fr/cgi-bin/cdsbib?1990RMxAA..21..381G"/>
    <hyperlink ref="AP4469" r:id="rId14" display="http://cdsbib.u-strasbg.fr/cgi-bin/cdsbib?1990RMxAA..21..381G"/>
    <hyperlink ref="AP4467" r:id="rId15" display="http://cdsbib.u-strasbg.fr/cgi-bin/cdsbib?1990RMxAA..21..381G"/>
    <hyperlink ref="AP4445" r:id="rId16" display="http://cdsbib.u-strasbg.fr/cgi-bin/cdsbib?1990RMxAA..21..381G"/>
    <hyperlink ref="I1228" r:id="rId17" display="http://vsolj.cetus-net.org/bulletin.html"/>
    <hyperlink ref="AQ4579" r:id="rId18" display="http://cdsbib.u-strasbg.fr/cgi-bin/cdsbib?1990RMxAA..21..381G"/>
    <hyperlink ref="AQ64667" r:id="rId19" display="http://cdsbib.u-strasbg.fr/cgi-bin/cdsbib?1990RMxAA..21..381G"/>
    <hyperlink ref="AQ4580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2"/>
  <sheetViews>
    <sheetView workbookViewId="0">
      <selection activeCell="A11" sqref="A11:IV448"/>
    </sheetView>
  </sheetViews>
  <sheetFormatPr defaultRowHeight="12.75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36" t="s">
        <v>51</v>
      </c>
      <c r="I1" s="37" t="s">
        <v>52</v>
      </c>
      <c r="J1" s="38" t="s">
        <v>53</v>
      </c>
    </row>
    <row r="2" spans="1:16">
      <c r="I2" s="39" t="s">
        <v>54</v>
      </c>
      <c r="J2" s="40" t="s">
        <v>55</v>
      </c>
    </row>
    <row r="3" spans="1:16">
      <c r="A3" s="41" t="s">
        <v>56</v>
      </c>
      <c r="I3" s="39" t="s">
        <v>57</v>
      </c>
      <c r="J3" s="40" t="s">
        <v>58</v>
      </c>
    </row>
    <row r="4" spans="1:16">
      <c r="I4" s="39" t="s">
        <v>59</v>
      </c>
      <c r="J4" s="40" t="s">
        <v>58</v>
      </c>
    </row>
    <row r="5" spans="1:16" ht="13.5" thickBot="1">
      <c r="I5" s="42" t="s">
        <v>60</v>
      </c>
      <c r="J5" s="43" t="s">
        <v>61</v>
      </c>
    </row>
    <row r="10" spans="1:16" ht="13.5" thickBot="1"/>
    <row r="11" spans="1:16" ht="12.75" customHeight="1" thickBot="1">
      <c r="A11" s="10" t="str">
        <f>P11</f>
        <v>OEJV 0074 </v>
      </c>
      <c r="B11" s="3" t="str">
        <f>IF(H11=INT(H11),"I","II")</f>
        <v>II</v>
      </c>
      <c r="C11" s="10">
        <f>1*G11</f>
        <v>54335.451200000003</v>
      </c>
      <c r="D11" s="12" t="str">
        <f>VLOOKUP(F11,I$1:J$5,2,FALSE)</f>
        <v>vis</v>
      </c>
      <c r="E11" s="44">
        <f>VLOOKUP(C11,Active!C$21:E$973,3,FALSE)</f>
        <v>4346.5330880957681</v>
      </c>
      <c r="F11" s="3" t="s">
        <v>60</v>
      </c>
      <c r="G11" s="12" t="str">
        <f>MID(I11,3,LEN(I11)-3)</f>
        <v>54335.4512</v>
      </c>
      <c r="H11" s="10">
        <f>1*K11</f>
        <v>1698.5</v>
      </c>
      <c r="I11" s="45" t="s">
        <v>62</v>
      </c>
      <c r="J11" s="46" t="s">
        <v>63</v>
      </c>
      <c r="K11" s="45">
        <v>1698.5</v>
      </c>
      <c r="L11" s="45" t="s">
        <v>64</v>
      </c>
      <c r="M11" s="46" t="s">
        <v>65</v>
      </c>
      <c r="N11" s="46" t="s">
        <v>52</v>
      </c>
      <c r="O11" s="47" t="s">
        <v>66</v>
      </c>
      <c r="P11" s="48" t="s">
        <v>67</v>
      </c>
    </row>
    <row r="12" spans="1:16" ht="12.75" customHeight="1" thickBot="1">
      <c r="A12" s="10" t="str">
        <f>P12</f>
        <v>BAVM 231 </v>
      </c>
      <c r="B12" s="3" t="str">
        <f>IF(H12=INT(H12),"I","II")</f>
        <v>I</v>
      </c>
      <c r="C12" s="10">
        <f>1*G12</f>
        <v>55794.438499999997</v>
      </c>
      <c r="D12" s="12" t="str">
        <f>VLOOKUP(F12,I$1:J$5,2,FALSE)</f>
        <v>vis</v>
      </c>
      <c r="E12" s="44">
        <f>VLOOKUP(C12,Active!C$21:E$973,3,FALSE)</f>
        <v>5697.0558532573405</v>
      </c>
      <c r="F12" s="3" t="s">
        <v>60</v>
      </c>
      <c r="G12" s="12" t="str">
        <f>MID(I12,3,LEN(I12)-3)</f>
        <v>55794.4385</v>
      </c>
      <c r="H12" s="10">
        <f>1*K12</f>
        <v>3049</v>
      </c>
      <c r="I12" s="45" t="s">
        <v>68</v>
      </c>
      <c r="J12" s="46" t="s">
        <v>69</v>
      </c>
      <c r="K12" s="45">
        <v>3049</v>
      </c>
      <c r="L12" s="45" t="s">
        <v>70</v>
      </c>
      <c r="M12" s="46" t="s">
        <v>65</v>
      </c>
      <c r="N12" s="46" t="s">
        <v>71</v>
      </c>
      <c r="O12" s="47" t="s">
        <v>72</v>
      </c>
      <c r="P12" s="48" t="s">
        <v>73</v>
      </c>
    </row>
    <row r="13" spans="1:16" ht="12.75" customHeight="1" thickBot="1">
      <c r="A13" s="10" t="str">
        <f>P13</f>
        <v>IBVS 6033 </v>
      </c>
      <c r="B13" s="3" t="str">
        <f>IF(H13=INT(H13),"I","II")</f>
        <v>II</v>
      </c>
      <c r="C13" s="10">
        <f>1*G13</f>
        <v>55840.352099999996</v>
      </c>
      <c r="D13" s="12" t="str">
        <f>VLOOKUP(F13,I$1:J$5,2,FALSE)</f>
        <v>vis</v>
      </c>
      <c r="E13" s="44">
        <f>VLOOKUP(C13,Active!C$21:E$973,3,FALSE)</f>
        <v>5739.5561286404927</v>
      </c>
      <c r="F13" s="3" t="s">
        <v>60</v>
      </c>
      <c r="G13" s="12" t="str">
        <f>MID(I13,3,LEN(I13)-3)</f>
        <v>55840.3521</v>
      </c>
      <c r="H13" s="10">
        <f>1*K13</f>
        <v>3091.5</v>
      </c>
      <c r="I13" s="45" t="s">
        <v>74</v>
      </c>
      <c r="J13" s="46" t="s">
        <v>75</v>
      </c>
      <c r="K13" s="45" t="s">
        <v>76</v>
      </c>
      <c r="L13" s="45" t="s">
        <v>77</v>
      </c>
      <c r="M13" s="46" t="s">
        <v>65</v>
      </c>
      <c r="N13" s="46" t="s">
        <v>60</v>
      </c>
      <c r="O13" s="47" t="s">
        <v>78</v>
      </c>
      <c r="P13" s="48" t="s">
        <v>79</v>
      </c>
    </row>
    <row r="14" spans="1:16" ht="12.75" customHeight="1" thickBot="1">
      <c r="A14" s="10" t="str">
        <f>P14</f>
        <v>BAVM 232 </v>
      </c>
      <c r="B14" s="3" t="str">
        <f>IF(H14=INT(H14),"I","II")</f>
        <v>I</v>
      </c>
      <c r="C14" s="10">
        <f>1*G14</f>
        <v>56131.498599999999</v>
      </c>
      <c r="D14" s="12" t="str">
        <f>VLOOKUP(F14,I$1:J$5,2,FALSE)</f>
        <v>vis</v>
      </c>
      <c r="E14" s="44">
        <f>VLOOKUP(C14,Active!C$21:E$973,3,FALSE)</f>
        <v>6009.0581155646551</v>
      </c>
      <c r="F14" s="3" t="s">
        <v>60</v>
      </c>
      <c r="G14" s="12" t="str">
        <f>MID(I14,3,LEN(I14)-3)</f>
        <v>56131.4986</v>
      </c>
      <c r="H14" s="10">
        <f>1*K14</f>
        <v>3361</v>
      </c>
      <c r="I14" s="45" t="s">
        <v>80</v>
      </c>
      <c r="J14" s="46" t="s">
        <v>81</v>
      </c>
      <c r="K14" s="45" t="s">
        <v>82</v>
      </c>
      <c r="L14" s="45" t="s">
        <v>83</v>
      </c>
      <c r="M14" s="46" t="s">
        <v>65</v>
      </c>
      <c r="N14" s="46" t="s">
        <v>71</v>
      </c>
      <c r="O14" s="47" t="s">
        <v>72</v>
      </c>
      <c r="P14" s="48" t="s">
        <v>84</v>
      </c>
    </row>
    <row r="15" spans="1:16" ht="12.75" customHeight="1" thickBot="1">
      <c r="A15" s="10" t="str">
        <f>P15</f>
        <v>BAVM 241 (=IBVS 6157) </v>
      </c>
      <c r="B15" s="3" t="str">
        <f>IF(H15=INT(H15),"I","II")</f>
        <v>I</v>
      </c>
      <c r="C15" s="10">
        <f>1*G15</f>
        <v>57220.457199999997</v>
      </c>
      <c r="D15" s="12" t="str">
        <f>VLOOKUP(F15,I$1:J$5,2,FALSE)</f>
        <v>vis</v>
      </c>
      <c r="E15" s="44">
        <f>VLOOKUP(C15,Active!C$21:E$973,3,FALSE)</f>
        <v>7017.0609814007585</v>
      </c>
      <c r="F15" s="3" t="s">
        <v>60</v>
      </c>
      <c r="G15" s="12" t="str">
        <f>MID(I15,3,LEN(I15)-3)</f>
        <v>57220.4572</v>
      </c>
      <c r="H15" s="10">
        <f>1*K15</f>
        <v>4369</v>
      </c>
      <c r="I15" s="45" t="s">
        <v>85</v>
      </c>
      <c r="J15" s="46" t="s">
        <v>86</v>
      </c>
      <c r="K15" s="45" t="s">
        <v>87</v>
      </c>
      <c r="L15" s="45" t="s">
        <v>88</v>
      </c>
      <c r="M15" s="46" t="s">
        <v>65</v>
      </c>
      <c r="N15" s="46" t="s">
        <v>89</v>
      </c>
      <c r="O15" s="47" t="s">
        <v>90</v>
      </c>
      <c r="P15" s="48" t="s">
        <v>91</v>
      </c>
    </row>
    <row r="16" spans="1:16">
      <c r="B16" s="3"/>
      <c r="F16" s="3"/>
    </row>
    <row r="17" spans="2:6">
      <c r="B17" s="3"/>
      <c r="F17" s="3"/>
    </row>
    <row r="18" spans="2:6">
      <c r="B18" s="3"/>
      <c r="F18" s="3"/>
    </row>
    <row r="19" spans="2:6">
      <c r="B19" s="3"/>
      <c r="F19" s="3"/>
    </row>
    <row r="20" spans="2:6">
      <c r="B20" s="3"/>
      <c r="F20" s="3"/>
    </row>
    <row r="21" spans="2:6">
      <c r="B21" s="3"/>
      <c r="F21" s="3"/>
    </row>
    <row r="22" spans="2:6">
      <c r="B22" s="3"/>
      <c r="F22" s="3"/>
    </row>
    <row r="23" spans="2:6">
      <c r="B23" s="3"/>
      <c r="F23" s="3"/>
    </row>
    <row r="24" spans="2:6">
      <c r="B24" s="3"/>
      <c r="F24" s="3"/>
    </row>
    <row r="25" spans="2:6">
      <c r="B25" s="3"/>
      <c r="F25" s="3"/>
    </row>
    <row r="26" spans="2:6">
      <c r="B26" s="3"/>
      <c r="F26" s="3"/>
    </row>
    <row r="27" spans="2:6">
      <c r="B27" s="3"/>
      <c r="F27" s="3"/>
    </row>
    <row r="28" spans="2:6">
      <c r="B28" s="3"/>
      <c r="F28" s="3"/>
    </row>
    <row r="29" spans="2:6">
      <c r="B29" s="3"/>
      <c r="F29" s="3"/>
    </row>
    <row r="30" spans="2:6">
      <c r="B30" s="3"/>
      <c r="F30" s="3"/>
    </row>
    <row r="31" spans="2:6">
      <c r="B31" s="3"/>
      <c r="F31" s="3"/>
    </row>
    <row r="32" spans="2:6">
      <c r="B32" s="3"/>
      <c r="F32" s="3"/>
    </row>
    <row r="33" spans="2:6">
      <c r="B33" s="3"/>
      <c r="F33" s="3"/>
    </row>
    <row r="34" spans="2:6">
      <c r="B34" s="3"/>
      <c r="F34" s="3"/>
    </row>
    <row r="35" spans="2:6">
      <c r="B35" s="3"/>
      <c r="F35" s="3"/>
    </row>
    <row r="36" spans="2:6">
      <c r="B36" s="3"/>
      <c r="F36" s="3"/>
    </row>
    <row r="37" spans="2:6">
      <c r="B37" s="3"/>
      <c r="F37" s="3"/>
    </row>
    <row r="38" spans="2:6">
      <c r="B38" s="3"/>
      <c r="F38" s="3"/>
    </row>
    <row r="39" spans="2:6">
      <c r="B39" s="3"/>
      <c r="F39" s="3"/>
    </row>
    <row r="40" spans="2:6">
      <c r="B40" s="3"/>
      <c r="F40" s="3"/>
    </row>
    <row r="41" spans="2:6">
      <c r="B41" s="3"/>
      <c r="F41" s="3"/>
    </row>
    <row r="42" spans="2:6">
      <c r="B42" s="3"/>
      <c r="F42" s="3"/>
    </row>
    <row r="43" spans="2:6">
      <c r="B43" s="3"/>
      <c r="F43" s="3"/>
    </row>
    <row r="44" spans="2:6">
      <c r="B44" s="3"/>
      <c r="F44" s="3"/>
    </row>
    <row r="45" spans="2:6">
      <c r="B45" s="3"/>
      <c r="F45" s="3"/>
    </row>
    <row r="46" spans="2:6">
      <c r="B46" s="3"/>
      <c r="F46" s="3"/>
    </row>
    <row r="47" spans="2:6">
      <c r="B47" s="3"/>
      <c r="F47" s="3"/>
    </row>
    <row r="48" spans="2:6">
      <c r="B48" s="3"/>
      <c r="F48" s="3"/>
    </row>
    <row r="49" spans="2:6">
      <c r="B49" s="3"/>
      <c r="F49" s="3"/>
    </row>
    <row r="50" spans="2:6">
      <c r="B50" s="3"/>
      <c r="F50" s="3"/>
    </row>
    <row r="51" spans="2:6">
      <c r="B51" s="3"/>
      <c r="F51" s="3"/>
    </row>
    <row r="52" spans="2:6">
      <c r="B52" s="3"/>
      <c r="F52" s="3"/>
    </row>
    <row r="53" spans="2:6">
      <c r="B53" s="3"/>
      <c r="F53" s="3"/>
    </row>
    <row r="54" spans="2:6">
      <c r="B54" s="3"/>
      <c r="F54" s="3"/>
    </row>
    <row r="55" spans="2:6">
      <c r="B55" s="3"/>
      <c r="F55" s="3"/>
    </row>
    <row r="56" spans="2:6">
      <c r="B56" s="3"/>
      <c r="F56" s="3"/>
    </row>
    <row r="57" spans="2:6">
      <c r="B57" s="3"/>
      <c r="F57" s="3"/>
    </row>
    <row r="58" spans="2:6">
      <c r="B58" s="3"/>
      <c r="F58" s="3"/>
    </row>
    <row r="59" spans="2:6">
      <c r="B59" s="3"/>
      <c r="F59" s="3"/>
    </row>
    <row r="60" spans="2:6">
      <c r="B60" s="3"/>
      <c r="F60" s="3"/>
    </row>
    <row r="61" spans="2:6">
      <c r="B61" s="3"/>
      <c r="F61" s="3"/>
    </row>
    <row r="62" spans="2:6">
      <c r="B62" s="3"/>
      <c r="F62" s="3"/>
    </row>
    <row r="63" spans="2:6">
      <c r="B63" s="3"/>
      <c r="F63" s="3"/>
    </row>
    <row r="64" spans="2: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</sheetData>
  <phoneticPr fontId="8" type="noConversion"/>
  <hyperlinks>
    <hyperlink ref="P11" r:id="rId1" display="http://var.astro.cz/oejv/issues/oejv0074.pdf"/>
    <hyperlink ref="P12" r:id="rId2" display="http://www.bav-astro.de/sfs/BAVM_link.php?BAVMnr=231"/>
    <hyperlink ref="P13" r:id="rId3" display="http://www.konkoly.hu/cgi-bin/IBVS?6033"/>
    <hyperlink ref="P14" r:id="rId4" display="http://www.bav-astro.de/sfs/BAVM_link.php?BAVMnr=232"/>
    <hyperlink ref="P15" r:id="rId5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2023-01-21T05:31:05Z</dcterms:modified>
</cp:coreProperties>
</file>