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>
    <definedName name="solver_adj" localSheetId="0">'A'!$AC$6</definedName>
    <definedName name="solver_cvg" localSheetId="0">0.0001</definedName>
    <definedName name="solver_drv" localSheetId="0">1</definedName>
    <definedName name="solver_est" localSheetId="0">1</definedName>
    <definedName name="solver_itr" localSheetId="0">100</definedName>
    <definedName name="solver_lin" localSheetId="0">2</definedName>
    <definedName name="solver_neg" localSheetId="0">2</definedName>
    <definedName name="solver_num" localSheetId="0">0</definedName>
    <definedName name="solver_nwt" localSheetId="0">1</definedName>
    <definedName name="solver_opt" localSheetId="0">'A'!$AC$11</definedName>
    <definedName name="solver_pre" localSheetId="0">0.000001</definedName>
    <definedName name="solver_scl" localSheetId="0">2</definedName>
    <definedName name="solver_sho" localSheetId="0">2</definedName>
    <definedName name="solver_tim" localSheetId="0">100</definedName>
    <definedName name="solver_tol" localSheetId="0">0.05</definedName>
    <definedName name="solver_typ" localSheetId="0">2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<sst xmlns="http://schemas.openxmlformats.org/spreadsheetml/2006/main" count="261" uniqueCount="120">
  <si>
    <t>V0449 Peg / GSC na</t>
  </si>
  <si>
    <t>Sine + Quad fit</t>
  </si>
  <si>
    <t>Multiplier</t>
  </si>
  <si>
    <t>Power of 10</t>
  </si>
  <si>
    <t>n</t>
  </si>
  <si>
    <t>Q.+LiTE fit</t>
  </si>
  <si>
    <t>Q fit</t>
  </si>
  <si>
    <t>A.BOX</t>
  </si>
  <si>
    <t>1+e cos nu</t>
  </si>
  <si>
    <t>sin(nu + nu_o)</t>
  </si>
  <si>
    <t>nu</t>
  </si>
  <si>
    <t>tan (nu/2)</t>
  </si>
  <si>
    <t>E7</t>
  </si>
  <si>
    <t>E6</t>
  </si>
  <si>
    <t>E5</t>
  </si>
  <si>
    <t>E4</t>
  </si>
  <si>
    <t>E3</t>
  </si>
  <si>
    <t>E2</t>
  </si>
  <si>
    <t>E1</t>
  </si>
  <si>
    <t>M</t>
  </si>
  <si>
    <t>System Type:</t>
  </si>
  <si>
    <t>EW</t>
  </si>
  <si>
    <t>V0449 Peg</t>
  </si>
  <si>
    <t>na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</si>
  <si>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</si>
  <si>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</si>
  <si>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days</t>
  </si>
  <si>
    <t>Cnst</t>
  </si>
  <si>
    <t>GCVS 4 Eph.</t>
  </si>
  <si>
    <t>not avail.</t>
  </si>
  <si>
    <t>Slope</t>
  </si>
  <si>
    <t>My time zone &gt;&gt;&gt;&gt;&gt;</t>
  </si>
  <si>
    <t>(PST=8, PDT=MDT=7, MDT=CST=6, etc.)</t>
  </si>
  <si>
    <t>Quad</t>
  </si>
  <si>
    <t>--- Working ----</t>
  </si>
  <si>
    <t xml:space="preserve">A (ampl) = </t>
  </si>
  <si>
    <t>Epoch =</t>
  </si>
  <si>
    <t>VSX</t>
  </si>
  <si>
    <t>e (eccen)</t>
  </si>
  <si>
    <t>Period =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</si>
  <si>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</si>
  <si>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t>years</t>
  </si>
  <si>
    <t>Start of linear fit &gt;&gt;&gt;&gt;&gt;&gt;&gt;&gt;&gt;&gt;&gt;&gt;&gt;&gt;&gt;&gt;&gt;&gt;&gt;&gt;&gt;</t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</si>
  <si>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(arg per) =</t>
    </r>
  </si>
  <si>
    <t>degrees</t>
  </si>
  <si>
    <t>Linear</t>
  </si>
  <si>
    <t>Quadratic</t>
  </si>
  <si>
    <t xml:space="preserve">To = </t>
  </si>
  <si>
    <t>HJD</t>
  </si>
  <si>
    <t>LS Intercept =</t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</si>
  <si>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</si>
  <si>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</si>
  <si>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LS Slope =</t>
  </si>
  <si>
    <t>e sin nu_o</t>
  </si>
  <si>
    <t>LS Quadr term =</t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</si>
  <si>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</si>
  <si>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t>AU</t>
  </si>
  <si>
    <t>dP/dt =</t>
  </si>
  <si>
    <t>days/year</t>
  </si>
  <si>
    <t>New epoch =</t>
  </si>
  <si>
    <t>Add cycle</t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</si>
  <si>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</si>
  <si>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cycle #</t>
  </si>
  <si>
    <t>New Period =</t>
  </si>
  <si>
    <t>JD today</t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</si>
  <si>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</si>
  <si>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# of data points:</t>
  </si>
  <si>
    <t>Old Cycle</t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</si>
  <si>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</si>
  <si>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=(m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sin i)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</si>
  <si>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t>New Ephemeris =</t>
  </si>
  <si>
    <t>New Cycle</t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</si>
  <si>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</si>
  <si>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t>rad/cycle</t>
  </si>
  <si>
    <t>LiTE</t>
  </si>
  <si>
    <t>Next ToM</t>
  </si>
  <si>
    <t>corr'n</t>
  </si>
  <si>
    <t>Source</t>
  </si>
  <si>
    <t>Typ</t>
  </si>
  <si>
    <t>ToM</t>
  </si>
  <si>
    <t>error</t>
  </si>
  <si>
    <t>n'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</si>
  <si>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</si>
  <si>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</si>
  <si>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</si>
  <si>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</si>
  <si>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</si>
  <si>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</si>
  <si>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</si>
  <si>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</si>
  <si>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</si>
  <si>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</si>
  <si>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</si>
  <si>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</si>
  <si>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Q+S fit</t>
  </si>
  <si>
    <t>LiTE Resid</t>
  </si>
  <si>
    <t>Q. resid</t>
  </si>
  <si>
    <t>Q+S resid</t>
  </si>
  <si>
    <r>
      <t>wt.diff</t>
    </r>
    <r>
      <rPr>
        <b/>
        <vertAlign val="superscript"/>
        <sz val="10"/>
        <rFont val="Arial"/>
        <family val="2"/>
      </rPr>
      <t>2</t>
    </r>
  </si>
  <si>
    <t>Q resid</t>
  </si>
  <si>
    <t xml:space="preserve"> e sin nu</t>
  </si>
  <si>
    <t>B7</t>
  </si>
  <si>
    <t>B6</t>
  </si>
  <si>
    <t>B5</t>
  </si>
  <si>
    <t>B4</t>
  </si>
  <si>
    <t>B3</t>
  </si>
  <si>
    <t>B2</t>
  </si>
  <si>
    <t>B1</t>
  </si>
  <si>
    <t xml:space="preserve">Hübscher and Monninger -2011 </t>
  </si>
  <si>
    <t>I</t>
  </si>
  <si>
    <t>II</t>
  </si>
  <si>
    <t xml:space="preserve">Hübscher et al. -2006 </t>
  </si>
  <si>
    <t xml:space="preserve">Nicholson and Varley, 2006 </t>
  </si>
  <si>
    <t xml:space="preserve">Hübscher et al. -2008 </t>
  </si>
  <si>
    <t xml:space="preserve">Tavakkoli 2017NewA…56…14   </t>
  </si>
  <si>
    <t xml:space="preserve">Hübscher and Lehmann -2013 </t>
  </si>
  <si>
    <t>OEJV 0160</t>
  </si>
  <si>
    <t>Hoˇ nková et al. -2013</t>
  </si>
  <si>
    <t>OEJV 0179</t>
  </si>
  <si>
    <t>OEJV 0211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</si>
</sst>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0.000E+00"/>
    <numFmt numFmtId="166" formatCode="m/d/yyyy\ h:mm"/>
    <numFmt numFmtId="167" formatCode="m/d/yyyy"/>
  </numFmts>
  <fonts count="39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6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0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Protection="0">
      <alignment vertical="top"/>
    </xf>
    <xf numFmtId="0" fontId="14" fillId="20" borderId="6" applyNumberFormat="0" applyProtection="0">
      <alignment vertical="top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86">
    <xf numFmtId="0" fontId="0" fillId="0" borderId="0" xfId="0" applyAlignment="1">
      <alignment vertical="top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2" borderId="12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24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2" borderId="19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24" fillId="0" borderId="20" xfId="0" applyFont="1" applyBorder="1" applyAlignment="1">
      <alignment/>
    </xf>
    <xf numFmtId="11" fontId="0" fillId="0" borderId="0" xfId="0" applyNumberFormat="1" applyBorder="1" applyAlignment="1">
      <alignment/>
    </xf>
    <xf numFmtId="0" fontId="25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NumberFormat="1" applyBorder="1" applyAlignment="1">
      <alignment/>
    </xf>
    <xf numFmtId="0" fontId="26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22" borderId="21" xfId="0" applyFont="1" applyFill="1" applyBorder="1" applyAlignment="1">
      <alignment/>
    </xf>
    <xf numFmtId="0" fontId="0" fillId="22" borderId="22" xfId="0" applyFont="1" applyFill="1" applyBorder="1" applyAlignment="1">
      <alignment/>
    </xf>
    <xf numFmtId="0" fontId="24" fillId="0" borderId="23" xfId="0" applyFont="1" applyBorder="1" applyAlignment="1">
      <alignment/>
    </xf>
    <xf numFmtId="0" fontId="23" fillId="0" borderId="0" xfId="0" applyFont="1" applyAlignment="1">
      <alignment vertical="top"/>
    </xf>
    <xf numFmtId="0" fontId="0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26" fillId="0" borderId="19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1" fontId="23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5" fontId="23" fillId="0" borderId="0" xfId="0" applyNumberFormat="1" applyFont="1" applyBorder="1" applyAlignment="1">
      <alignment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Font="1" applyFill="1" applyBorder="1" applyAlignment="1">
      <alignment/>
    </xf>
    <xf numFmtId="0" fontId="30" fillId="22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166" fontId="23" fillId="0" borderId="0" xfId="0" applyNumberFormat="1" applyFont="1" applyAlignment="1">
      <alignment vertical="top"/>
    </xf>
    <xf numFmtId="0" fontId="31" fillId="0" borderId="0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0" borderId="0" xfId="60" applyFont="1">
      <alignment/>
      <protection/>
    </xf>
    <xf numFmtId="0" fontId="34" fillId="0" borderId="0" xfId="60" applyFont="1" applyAlignment="1">
      <alignment horizontal="center"/>
      <protection/>
    </xf>
    <xf numFmtId="0" fontId="34" fillId="0" borderId="0" xfId="60" applyFont="1" applyAlignment="1">
      <alignment horizontal="left"/>
      <protection/>
    </xf>
    <xf numFmtId="0" fontId="34" fillId="0" borderId="0" xfId="59" applyFont="1">
      <alignment/>
      <protection/>
    </xf>
    <xf numFmtId="0" fontId="34" fillId="0" borderId="0" xfId="59" applyFont="1" applyAlignment="1">
      <alignment horizontal="center"/>
      <protection/>
    </xf>
    <xf numFmtId="0" fontId="34" fillId="0" borderId="0" xfId="59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V0449 Peg - O-C Diagr.</a:t>
            </a:r>
          </a:p>
        </c:rich>
      </c:tx>
      <c:layout>
        <c:manualLayout>
          <c:xMode val="factor"/>
          <c:yMode val="factor"/>
          <c:x val="-0.00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715"/>
          <c:w val="0.91225"/>
          <c:h val="0.7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A!$H$21:$H$120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A!$I$21:$I$120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A!$J$21:$J$120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A!$K$21:$K$120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A!$L$21:$L$120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A!$M$21:$M$120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A!$N$21:$N$120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A!$F$21:$F$120</c:f>
              <c:numCache/>
            </c:numRef>
          </c:xVal>
          <c:yVal>
            <c:numRef>
              <c:f>A!$O$21:$O$120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A!$U$21:$U$120</c:f>
              <c:numCache/>
            </c:numRef>
          </c:yVal>
          <c:smooth val="0"/>
        </c:ser>
        <c:axId val="56490462"/>
        <c:axId val="38652111"/>
      </c:scatterChart>
      <c:valAx>
        <c:axId val="56490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2111"/>
        <c:crossesAt val="0"/>
        <c:crossBetween val="midCat"/>
        <c:dispUnits/>
      </c:valAx>
      <c:valAx>
        <c:axId val="3865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45"/>
          <c:y val="0.93025"/>
          <c:w val="0.661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V0449 Peg - O-C Diagr.</a:t>
            </a:r>
          </a:p>
        </c:rich>
      </c:tx>
      <c:layout>
        <c:manualLayout>
          <c:xMode val="factor"/>
          <c:yMode val="factor"/>
          <c:x val="-0.0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1"/>
          <c:w val="0.91175"/>
          <c:h val="0.7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A!$H$21:$H$120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A!$I$21:$I$120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A!$J$21:$J$120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A!$K$21:$K$120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A!$L$21:$L$120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A!$M$21:$M$120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A!$N$21:$N$120</c:f>
              <c:numCache/>
            </c:numRef>
          </c:yVal>
          <c:smooth val="0"/>
        </c:ser>
        <c:ser>
          <c:idx val="7"/>
          <c:order val="7"/>
          <c:tx>
            <c:strRef>
              <c:f>A!$AX$1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A!$AW$2:$AW$120</c:f>
              <c:numCache/>
            </c:numRef>
          </c:xVal>
          <c:yVal>
            <c:numRef>
              <c:f>A!$AX$2:$AX$120</c:f>
              <c:numCache/>
            </c:numRef>
          </c:yVal>
          <c:smooth val="0"/>
        </c:ser>
        <c:axId val="12324680"/>
        <c:axId val="43813257"/>
      </c:scatterChart>
      <c:valAx>
        <c:axId val="1232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3257"/>
        <c:crossesAt val="0"/>
        <c:crossBetween val="midCat"/>
        <c:dispUnits/>
      </c:valAx>
      <c:valAx>
        <c:axId val="43813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025"/>
          <c:w val="0.6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V0449 Peg - O-C Diagr.</a:t>
            </a:r>
          </a:p>
        </c:rich>
      </c:tx>
      <c:layout>
        <c:manualLayout>
          <c:xMode val="factor"/>
          <c:yMode val="factor"/>
          <c:x val="-0.00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075"/>
          <c:w val="0.91175"/>
          <c:h val="0.7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A!$H$21:$H$120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A!$I$21:$I$120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A!$J$21:$J$120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A!$K$21:$K$120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A!$L$21:$L$120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A!$M$21:$M$120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A!$F$21:$F$120</c:f>
              <c:numCache/>
            </c:numRef>
          </c:xVal>
          <c:yVal>
            <c:numRef>
              <c:f>A!$N$21:$N$120</c:f>
              <c:numCache/>
            </c:numRef>
          </c:yVal>
          <c:smooth val="0"/>
        </c:ser>
        <c:ser>
          <c:idx val="7"/>
          <c:order val="7"/>
          <c:tx>
            <c:strRef>
              <c:f>A!$AX$1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A!$AW$2:$AW$120</c:f>
              <c:numCache/>
            </c:numRef>
          </c:xVal>
          <c:yVal>
            <c:numRef>
              <c:f>A!$AX$2:$AX$120</c:f>
              <c:numCache/>
            </c:numRef>
          </c:yVal>
          <c:smooth val="0"/>
        </c:ser>
        <c:axId val="58774994"/>
        <c:axId val="59212899"/>
      </c:scatterChart>
      <c:valAx>
        <c:axId val="5877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2899"/>
        <c:crossesAt val="0"/>
        <c:crossBetween val="midCat"/>
        <c:dispUnits/>
      </c:valAx>
      <c:valAx>
        <c:axId val="592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4994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725"/>
          <c:y val="0.9305"/>
          <c:w val="0.616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18</xdr:col>
      <xdr:colOff>28575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924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43</xdr:col>
      <xdr:colOff>228600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21621750" y="0"/>
        <a:ext cx="68580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28</xdr:col>
      <xdr:colOff>514350</xdr:colOff>
      <xdr:row>20</xdr:row>
      <xdr:rowOff>95250</xdr:rowOff>
    </xdr:to>
    <xdr:graphicFrame>
      <xdr:nvGraphicFramePr>
        <xdr:cNvPr id="3" name="Chart 3"/>
        <xdr:cNvGraphicFramePr/>
      </xdr:nvGraphicFramePr>
      <xdr:xfrm>
        <a:off x="11791950" y="257175"/>
        <a:ext cx="68675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10.28125" style="1" customWidth="1"/>
    <col min="19" max="19" width="5.57421875" style="1" customWidth="1"/>
    <col min="20" max="26" width="10.28125" style="1" customWidth="1"/>
    <col min="27" max="27" width="12.140625" style="1" customWidth="1"/>
    <col min="28" max="28" width="11.140625" style="1" customWidth="1"/>
    <col min="29" max="31" width="10.421875" style="1" customWidth="1"/>
    <col min="32" max="32" width="10.57421875" style="1" customWidth="1"/>
    <col min="33" max="33" width="10.28125" style="1" customWidth="1"/>
    <col min="34" max="37" width="9.421875" style="1" customWidth="1"/>
    <col min="38" max="52" width="10.28125" style="1" customWidth="1"/>
    <col min="53" max="53" width="11.8515625" style="1" customWidth="1"/>
    <col min="54" max="54" width="14.7109375" style="1" customWidth="1"/>
  </cols>
  <sheetData>
    <row r="1" spans="1:64" ht="20.25">
      <c r="A1" s="2" t="s">
        <v>0</v>
      </c>
      <c r="AA1" s="3" t="s">
        <v>1</v>
      </c>
      <c r="AB1" s="4"/>
      <c r="AC1" s="4" t="s">
        <v>2</v>
      </c>
      <c r="AD1" s="4" t="s">
        <v>3</v>
      </c>
      <c r="AE1" s="5"/>
      <c r="AF1" s="6"/>
      <c r="AW1" s="7" t="s">
        <v>4</v>
      </c>
      <c r="AX1" s="8" t="s">
        <v>5</v>
      </c>
      <c r="AY1" s="9" t="s">
        <v>6</v>
      </c>
      <c r="AZ1" s="10" t="s">
        <v>7</v>
      </c>
      <c r="BA1" s="11" t="s">
        <v>8</v>
      </c>
      <c r="BB1" s="10" t="s">
        <v>9</v>
      </c>
      <c r="BC1" s="11" t="s">
        <v>10</v>
      </c>
      <c r="BD1" s="10" t="s">
        <v>11</v>
      </c>
      <c r="BE1" s="12" t="s">
        <v>12</v>
      </c>
      <c r="BF1" s="11" t="s">
        <v>13</v>
      </c>
      <c r="BG1" s="10" t="s">
        <v>14</v>
      </c>
      <c r="BH1" s="12" t="s">
        <v>15</v>
      </c>
      <c r="BI1" s="11" t="s">
        <v>16</v>
      </c>
      <c r="BJ1" s="10" t="s">
        <v>17</v>
      </c>
      <c r="BK1" s="12" t="s">
        <v>18</v>
      </c>
      <c r="BL1" s="13" t="s">
        <v>19</v>
      </c>
    </row>
    <row r="2" spans="1:64" ht="15.75">
      <c r="A2" s="1" t="s">
        <v>20</v>
      </c>
      <c r="B2" s="1" t="s">
        <v>21</v>
      </c>
      <c r="C2" s="14"/>
      <c r="D2" s="14"/>
      <c r="E2" s="15" t="s">
        <v>22</v>
      </c>
      <c r="F2" s="1" t="s">
        <v>23</v>
      </c>
      <c r="AA2" s="16" t="s">
        <v>24</v>
      </c>
      <c r="AB2" s="17">
        <f>C7</f>
        <v>53233.548</v>
      </c>
      <c r="AC2" s="18" t="s">
        <v>25</v>
      </c>
      <c r="AD2" s="17">
        <f>C8</f>
        <v>0.352655</v>
      </c>
      <c r="AE2" s="19" t="s">
        <v>26</v>
      </c>
      <c r="AL2" s="14"/>
      <c r="AW2" s="6">
        <v>-10000</v>
      </c>
      <c r="AX2" s="6">
        <f>AB$3+AB$4*AW2+AB$5*AW2^2+AZ2</f>
        <v>0.0069941404782386</v>
      </c>
      <c r="AY2" s="20">
        <f>AB$3+AB$4*AW2+AB$5*AW2^2</f>
        <v>0.01055394969770539</v>
      </c>
      <c r="AZ2" s="21">
        <f>$AB$6*($AB$11/BA2*BB2+$AB$12)</f>
        <v>-0.00355980921946679</v>
      </c>
      <c r="BA2" s="1">
        <f>1+$AB$7*COS(BC2)</f>
        <v>0.8552692821407065</v>
      </c>
      <c r="BB2" s="1">
        <f>SIN(BC2+RADIANS($AB$9))</f>
        <v>-0.26006983890893315</v>
      </c>
      <c r="BC2" s="1">
        <f>2*ATAN(BD2)</f>
        <v>-2.3798778625365107</v>
      </c>
      <c r="BD2" s="1">
        <f>SQRT((1+$AB$7)/(1-$AB$7))*TAN(BE2/2)</f>
        <v>-2.4974573476865247</v>
      </c>
      <c r="BE2" s="1">
        <f aca="true" t="shared" si="0" ref="BE2:BK17">$BL2+$AB$7*SIN(BF2)</f>
        <v>60.60213143062136</v>
      </c>
      <c r="BF2" s="1">
        <f t="shared" si="0"/>
        <v>60.60213197086844</v>
      </c>
      <c r="BG2" s="1">
        <f t="shared" si="0"/>
        <v>60.602127559023</v>
      </c>
      <c r="BH2" s="1">
        <f t="shared" si="0"/>
        <v>60.60216358842183</v>
      </c>
      <c r="BI2" s="1">
        <f t="shared" si="0"/>
        <v>60.601869402856</v>
      </c>
      <c r="BJ2" s="1">
        <f t="shared" si="0"/>
        <v>60.60427475303191</v>
      </c>
      <c r="BK2" s="1">
        <f t="shared" si="0"/>
        <v>60.584821415841375</v>
      </c>
      <c r="BL2" s="1">
        <f>RADIANS($AB$9)+$AB$18*(AW2-AB$15)</f>
        <v>60.7602616333834</v>
      </c>
    </row>
    <row r="3" spans="26:64" ht="12.75">
      <c r="Z3" s="1">
        <f aca="true" t="shared" si="1" ref="Z3:Z10">AC3-AF3</f>
        <v>-0.1737085688299269</v>
      </c>
      <c r="AA3" s="22" t="s">
        <v>27</v>
      </c>
      <c r="AB3" s="23">
        <f aca="true" t="shared" si="2" ref="AB3:AB10">AC3*AD3</f>
        <v>0.008262914311700731</v>
      </c>
      <c r="AC3" s="24">
        <v>0.8262914311700731</v>
      </c>
      <c r="AD3" s="25">
        <v>0.01</v>
      </c>
      <c r="AE3" s="26"/>
      <c r="AF3" s="24">
        <v>1</v>
      </c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W3" s="6">
        <v>-9800</v>
      </c>
      <c r="AX3" s="6">
        <f>AB$3+AB$4*AW3+AB$5*AW3^2+AZ3</f>
        <v>0.005503448024075423</v>
      </c>
      <c r="AY3" s="20">
        <f>AB$3+AB$4*AW3+AB$5*AW3^2</f>
        <v>0.010162097172781881</v>
      </c>
      <c r="AZ3" s="21">
        <f>$AB$6*($AB$11/BA3*BB3+$AB$12)</f>
        <v>-0.004658649148706458</v>
      </c>
      <c r="BA3" s="1">
        <f>1+$AB$7*COS(BC3)</f>
        <v>0.8729038127975774</v>
      </c>
      <c r="BB3" s="1">
        <f>SIN(BC3+RADIANS($AB$9))</f>
        <v>-0.37421008578103093</v>
      </c>
      <c r="BC3" s="1">
        <f>2*ATAN(BD3)</f>
        <v>-2.2594275673561723</v>
      </c>
      <c r="BD3" s="1">
        <f>SQRT((1+$AB$7)/(1-$AB$7))*TAN(BE3/2)</f>
        <v>-2.1181788137189397</v>
      </c>
      <c r="BE3" s="1">
        <f t="shared" si="0"/>
        <v>60.73874191949486</v>
      </c>
      <c r="BF3" s="1">
        <f t="shared" si="0"/>
        <v>60.73874208022675</v>
      </c>
      <c r="BG3" s="1">
        <f t="shared" si="0"/>
        <v>60.738740469325975</v>
      </c>
      <c r="BH3" s="1">
        <f t="shared" si="0"/>
        <v>60.73875661443687</v>
      </c>
      <c r="BI3" s="1">
        <f t="shared" si="0"/>
        <v>60.73859482195472</v>
      </c>
      <c r="BJ3" s="1">
        <f t="shared" si="0"/>
        <v>60.74021822902826</v>
      </c>
      <c r="BK3" s="1">
        <f t="shared" si="0"/>
        <v>60.72413097349394</v>
      </c>
      <c r="BL3" s="1">
        <f>RADIANS($AB$9)+$AB$18*(AW3-AB$15)</f>
        <v>60.912075268496444</v>
      </c>
    </row>
    <row r="4" spans="1:64" ht="12.75">
      <c r="A4" s="27" t="s">
        <v>28</v>
      </c>
      <c r="C4" s="28" t="s">
        <v>29</v>
      </c>
      <c r="D4" s="29" t="s">
        <v>29</v>
      </c>
      <c r="Z4" s="1">
        <f t="shared" si="1"/>
        <v>-0.9636350834809875</v>
      </c>
      <c r="AA4" s="30" t="s">
        <v>30</v>
      </c>
      <c r="AB4" s="31">
        <f t="shared" si="2"/>
        <v>1.5363649165190125E-06</v>
      </c>
      <c r="AC4" s="32">
        <v>1.5363649165190125</v>
      </c>
      <c r="AD4" s="33">
        <v>1E-06</v>
      </c>
      <c r="AE4" s="26"/>
      <c r="AF4" s="32">
        <v>2.5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W4" s="6">
        <v>-9600</v>
      </c>
      <c r="AX4" s="6">
        <f aca="true" t="shared" si="3" ref="AX4:AX67">AB$3+AB$4*AW4+AB$5*AW4^2+AZ4</f>
        <v>0.004092549676011789</v>
      </c>
      <c r="AY4" s="20">
        <f aca="true" t="shared" si="4" ref="AY4:AY67">AB$3+AB$4*AW4+AB$5*AW4^2</f>
        <v>0.009784368395499324</v>
      </c>
      <c r="AZ4" s="21">
        <f aca="true" t="shared" si="5" ref="AZ4:AZ67">$AB$6*($AB$11/BA4*BB4+$AB$12)</f>
        <v>-0.005691818719487535</v>
      </c>
      <c r="BA4" s="1">
        <f aca="true" t="shared" si="6" ref="BA4:BA67">1+$AB$7*COS(BC4)</f>
        <v>0.8932847874310277</v>
      </c>
      <c r="BB4" s="1">
        <f aca="true" t="shared" si="7" ref="BB4:BB67">SIN(BC4+RADIANS($AB$9))</f>
        <v>-0.48761234693250216</v>
      </c>
      <c r="BC4" s="1">
        <f aca="true" t="shared" si="8" ref="BC4:BC67">2*ATAN(BD4)</f>
        <v>-2.1336195437849566</v>
      </c>
      <c r="BD4" s="1">
        <f aca="true" t="shared" si="9" ref="BD4:BD67">SQRT((1+$AB$7)/(1-$AB$7))*TAN(BE4/2)</f>
        <v>-1.813269035292442</v>
      </c>
      <c r="BE4" s="1">
        <f t="shared" si="0"/>
        <v>60.87835693417233</v>
      </c>
      <c r="BF4" s="1">
        <f t="shared" si="0"/>
        <v>60.878356960948295</v>
      </c>
      <c r="BG4" s="1">
        <f t="shared" si="0"/>
        <v>60.87835660243107</v>
      </c>
      <c r="BH4" s="1">
        <f t="shared" si="0"/>
        <v>60.878361402829924</v>
      </c>
      <c r="BI4" s="1">
        <f t="shared" si="0"/>
        <v>60.878297132202434</v>
      </c>
      <c r="BJ4" s="1">
        <f t="shared" si="0"/>
        <v>60.8791584788203</v>
      </c>
      <c r="BK4" s="1">
        <f t="shared" si="0"/>
        <v>60.86776384170346</v>
      </c>
      <c r="BL4" s="1">
        <f aca="true" t="shared" si="10" ref="BL4:BL67">RADIANS($AB$9)+$AB$18*(AW4-AB$15)</f>
        <v>61.06388890360949</v>
      </c>
    </row>
    <row r="5" spans="1:64" ht="12.75">
      <c r="A5" s="34" t="s">
        <v>31</v>
      </c>
      <c r="B5" s="15"/>
      <c r="C5" s="35">
        <v>-9.5</v>
      </c>
      <c r="D5" s="15" t="s">
        <v>32</v>
      </c>
      <c r="Z5" s="1">
        <f t="shared" si="1"/>
        <v>7.654684551194787</v>
      </c>
      <c r="AA5" s="30" t="s">
        <v>33</v>
      </c>
      <c r="AB5" s="31">
        <f t="shared" si="2"/>
        <v>1.7654684551194785E-10</v>
      </c>
      <c r="AC5" s="32">
        <v>17.654684551194787</v>
      </c>
      <c r="AD5" s="25">
        <v>1E-11</v>
      </c>
      <c r="AE5" s="26"/>
      <c r="AF5" s="32">
        <v>10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W5" s="6">
        <v>-9400</v>
      </c>
      <c r="AX5" s="6">
        <f t="shared" si="3"/>
        <v>0.002785334849395398</v>
      </c>
      <c r="AY5" s="20">
        <f t="shared" si="4"/>
        <v>0.009420763365857725</v>
      </c>
      <c r="AZ5" s="21">
        <f t="shared" si="5"/>
        <v>-0.0066354285164623265</v>
      </c>
      <c r="BA5" s="1">
        <f t="shared" si="6"/>
        <v>0.9164936938322974</v>
      </c>
      <c r="BB5" s="1">
        <f t="shared" si="7"/>
        <v>-0.5983570852816917</v>
      </c>
      <c r="BC5" s="1">
        <f t="shared" si="8"/>
        <v>-2.001523349390359</v>
      </c>
      <c r="BD5" s="1">
        <f t="shared" si="9"/>
        <v>-1.5600199548906497</v>
      </c>
      <c r="BE5" s="1">
        <f t="shared" si="0"/>
        <v>61.021417791984376</v>
      </c>
      <c r="BF5" s="1">
        <f t="shared" si="0"/>
        <v>61.021417793390476</v>
      </c>
      <c r="BG5" s="1">
        <f t="shared" si="0"/>
        <v>61.02141776376985</v>
      </c>
      <c r="BH5" s="1">
        <f t="shared" si="0"/>
        <v>61.021418387751815</v>
      </c>
      <c r="BI5" s="1">
        <f t="shared" si="0"/>
        <v>61.02140524341477</v>
      </c>
      <c r="BJ5" s="1">
        <f t="shared" si="0"/>
        <v>61.02168228178684</v>
      </c>
      <c r="BK5" s="1">
        <f t="shared" si="0"/>
        <v>61.01590820386712</v>
      </c>
      <c r="BL5" s="1">
        <f t="shared" si="10"/>
        <v>61.21570253872253</v>
      </c>
    </row>
    <row r="6" spans="1:64" ht="12.75">
      <c r="A6" s="27" t="s">
        <v>34</v>
      </c>
      <c r="Z6" s="1">
        <f t="shared" si="1"/>
        <v>-0.08147976571996607</v>
      </c>
      <c r="AA6" s="30" t="s">
        <v>35</v>
      </c>
      <c r="AB6" s="31">
        <f t="shared" si="2"/>
        <v>0.00918520234280034</v>
      </c>
      <c r="AC6" s="32">
        <v>0.9185202342800339</v>
      </c>
      <c r="AD6" s="25">
        <v>0.01</v>
      </c>
      <c r="AE6" s="26" t="s">
        <v>26</v>
      </c>
      <c r="AF6" s="32">
        <v>1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W6" s="6">
        <v>-9200</v>
      </c>
      <c r="AX6" s="6">
        <f t="shared" si="3"/>
        <v>0.0016078699554164686</v>
      </c>
      <c r="AY6" s="20">
        <f t="shared" si="4"/>
        <v>0.009071282083857083</v>
      </c>
      <c r="AZ6" s="21">
        <f t="shared" si="5"/>
        <v>-0.007463412128440614</v>
      </c>
      <c r="BA6" s="1">
        <f t="shared" si="6"/>
        <v>0.9425534202154112</v>
      </c>
      <c r="BB6" s="1">
        <f t="shared" si="7"/>
        <v>-0.7038758543755641</v>
      </c>
      <c r="BC6" s="1">
        <f t="shared" si="8"/>
        <v>-1.8621330738540283</v>
      </c>
      <c r="BD6" s="1">
        <f t="shared" si="9"/>
        <v>-1.343862212837537</v>
      </c>
      <c r="BE6" s="1">
        <f t="shared" si="0"/>
        <v>61.168374557893245</v>
      </c>
      <c r="BF6" s="1">
        <f t="shared" si="0"/>
        <v>61.16837455789264</v>
      </c>
      <c r="BG6" s="1">
        <f t="shared" si="0"/>
        <v>61.16837455792534</v>
      </c>
      <c r="BH6" s="1">
        <f t="shared" si="0"/>
        <v>61.16837455615868</v>
      </c>
      <c r="BI6" s="1">
        <f t="shared" si="0"/>
        <v>61.168374651602626</v>
      </c>
      <c r="BJ6" s="1">
        <f t="shared" si="0"/>
        <v>61.168369495370875</v>
      </c>
      <c r="BK6" s="1">
        <f t="shared" si="0"/>
        <v>61.16864846481604</v>
      </c>
      <c r="BL6" s="1">
        <f t="shared" si="10"/>
        <v>61.367516173835575</v>
      </c>
    </row>
    <row r="7" spans="1:64" ht="12.75">
      <c r="A7" s="1" t="s">
        <v>36</v>
      </c>
      <c r="C7" s="36">
        <v>53233.548</v>
      </c>
      <c r="D7" s="37" t="s">
        <v>37</v>
      </c>
      <c r="Z7" s="1">
        <f t="shared" si="1"/>
        <v>0</v>
      </c>
      <c r="AA7" s="30" t="s">
        <v>38</v>
      </c>
      <c r="AB7" s="31">
        <f t="shared" si="2"/>
        <v>0.2</v>
      </c>
      <c r="AC7" s="32">
        <v>0.2</v>
      </c>
      <c r="AD7" s="6">
        <v>1</v>
      </c>
      <c r="AE7" s="26"/>
      <c r="AF7" s="32">
        <v>0.2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W7" s="6">
        <v>-9000</v>
      </c>
      <c r="AX7" s="6">
        <f t="shared" si="3"/>
        <v>0.0005883153301488187</v>
      </c>
      <c r="AY7" s="20">
        <f t="shared" si="4"/>
        <v>0.008735924549497395</v>
      </c>
      <c r="AZ7" s="21">
        <f t="shared" si="5"/>
        <v>-0.008147609219348576</v>
      </c>
      <c r="BA7" s="1">
        <f t="shared" si="6"/>
        <v>0.9713812849195739</v>
      </c>
      <c r="BB7" s="1">
        <f t="shared" si="7"/>
        <v>-0.8007759647723851</v>
      </c>
      <c r="BC7" s="1">
        <f t="shared" si="8"/>
        <v>-1.7143827825095974</v>
      </c>
      <c r="BD7" s="1">
        <f t="shared" si="9"/>
        <v>-1.1549792781022978</v>
      </c>
      <c r="BE7" s="1">
        <f t="shared" si="0"/>
        <v>61.31967330064097</v>
      </c>
      <c r="BF7" s="1">
        <f t="shared" si="0"/>
        <v>61.31967330064242</v>
      </c>
      <c r="BG7" s="1">
        <f t="shared" si="0"/>
        <v>61.31967330076593</v>
      </c>
      <c r="BH7" s="1">
        <f t="shared" si="0"/>
        <v>61.31967331130732</v>
      </c>
      <c r="BI7" s="1">
        <f t="shared" si="0"/>
        <v>61.3196742109973</v>
      </c>
      <c r="BJ7" s="1">
        <f t="shared" si="0"/>
        <v>61.31975094727577</v>
      </c>
      <c r="BK7" s="1">
        <f t="shared" si="0"/>
        <v>61.32596330923836</v>
      </c>
      <c r="BL7" s="1">
        <f t="shared" si="10"/>
        <v>61.51932980894862</v>
      </c>
    </row>
    <row r="8" spans="1:64" ht="15.75">
      <c r="A8" s="1" t="s">
        <v>39</v>
      </c>
      <c r="C8" s="36">
        <v>0.352655</v>
      </c>
      <c r="D8" s="37" t="s">
        <v>37</v>
      </c>
      <c r="Z8" s="1">
        <f t="shared" si="1"/>
        <v>0</v>
      </c>
      <c r="AA8" s="30" t="s">
        <v>40</v>
      </c>
      <c r="AB8" s="31">
        <f t="shared" si="2"/>
        <v>7.992233805825183</v>
      </c>
      <c r="AC8" s="32">
        <v>0.7992233805825183</v>
      </c>
      <c r="AD8" s="38">
        <v>10</v>
      </c>
      <c r="AE8" s="26" t="s">
        <v>41</v>
      </c>
      <c r="AF8" s="32">
        <v>0.7992233805825183</v>
      </c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W8" s="6">
        <v>-8800</v>
      </c>
      <c r="AX8" s="6">
        <f t="shared" si="3"/>
        <v>-0.00024347949958844484</v>
      </c>
      <c r="AY8" s="20">
        <f t="shared" si="4"/>
        <v>0.008414690762778662</v>
      </c>
      <c r="AZ8" s="21">
        <f t="shared" si="5"/>
        <v>-0.008658170262367107</v>
      </c>
      <c r="BA8" s="1">
        <f t="shared" si="6"/>
        <v>1.0027224992416326</v>
      </c>
      <c r="BB8" s="1">
        <f t="shared" si="7"/>
        <v>-0.8846715250234152</v>
      </c>
      <c r="BC8" s="1">
        <f t="shared" si="8"/>
        <v>-1.5571834101522966</v>
      </c>
      <c r="BD8" s="1">
        <f t="shared" si="9"/>
        <v>-0.9864789053229386</v>
      </c>
      <c r="BE8" s="1">
        <f t="shared" si="0"/>
        <v>61.475734422088294</v>
      </c>
      <c r="BF8" s="1">
        <f t="shared" si="0"/>
        <v>61.47573442374662</v>
      </c>
      <c r="BG8" s="1">
        <f t="shared" si="0"/>
        <v>61.47573446266855</v>
      </c>
      <c r="BH8" s="1">
        <f t="shared" si="0"/>
        <v>61.47573537618728</v>
      </c>
      <c r="BI8" s="1">
        <f t="shared" si="0"/>
        <v>61.47575681586804</v>
      </c>
      <c r="BJ8" s="1">
        <f t="shared" si="0"/>
        <v>61.476259387142804</v>
      </c>
      <c r="BK8" s="1">
        <f t="shared" si="0"/>
        <v>61.48772619199857</v>
      </c>
      <c r="BL8" s="1">
        <f t="shared" si="10"/>
        <v>61.67114344406166</v>
      </c>
    </row>
    <row r="9" spans="1:64" ht="15.75">
      <c r="A9" s="39" t="s">
        <v>42</v>
      </c>
      <c r="B9" s="40">
        <v>21</v>
      </c>
      <c r="C9" s="41" t="str">
        <f>"F"&amp;B9</f>
        <v>F21</v>
      </c>
      <c r="D9" s="42" t="str">
        <f>"G"&amp;B9</f>
        <v>G21</v>
      </c>
      <c r="Z9" s="1">
        <f t="shared" si="1"/>
        <v>8.115746707145956</v>
      </c>
      <c r="AA9" s="30" t="s">
        <v>43</v>
      </c>
      <c r="AB9" s="31">
        <f t="shared" si="2"/>
        <v>331.43116345756073</v>
      </c>
      <c r="AC9" s="32">
        <v>33.14311634575607</v>
      </c>
      <c r="AD9" s="6">
        <v>10</v>
      </c>
      <c r="AE9" s="26" t="s">
        <v>44</v>
      </c>
      <c r="AF9" s="32">
        <v>25.027369638610114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W9" s="6">
        <v>-8600</v>
      </c>
      <c r="AX9" s="6">
        <f t="shared" si="3"/>
        <v>-0.0008568942163553472</v>
      </c>
      <c r="AY9" s="20">
        <f t="shared" si="4"/>
        <v>0.008107580723700887</v>
      </c>
      <c r="AZ9" s="21">
        <f t="shared" si="5"/>
        <v>-0.008964474940056234</v>
      </c>
      <c r="BA9" s="1">
        <f t="shared" si="6"/>
        <v>1.036062422762824</v>
      </c>
      <c r="BB9" s="1">
        <f t="shared" si="7"/>
        <v>-0.9500761372828133</v>
      </c>
      <c r="BC9" s="1">
        <f t="shared" si="8"/>
        <v>-1.3894925699922005</v>
      </c>
      <c r="BD9" s="1">
        <f t="shared" si="9"/>
        <v>-0.8333469038895485</v>
      </c>
      <c r="BE9" s="1">
        <f t="shared" si="0"/>
        <v>61.63691877392436</v>
      </c>
      <c r="BF9" s="1">
        <f t="shared" si="0"/>
        <v>61.63691880786438</v>
      </c>
      <c r="BG9" s="1">
        <f t="shared" si="0"/>
        <v>61.63691927016837</v>
      </c>
      <c r="BH9" s="1">
        <f t="shared" si="0"/>
        <v>61.63692556725103</v>
      </c>
      <c r="BI9" s="1">
        <f t="shared" si="0"/>
        <v>61.637011330356415</v>
      </c>
      <c r="BJ9" s="1">
        <f t="shared" si="0"/>
        <v>61.63817753144777</v>
      </c>
      <c r="BK9" s="1">
        <f t="shared" si="0"/>
        <v>61.65370824907402</v>
      </c>
      <c r="BL9" s="1">
        <f t="shared" si="10"/>
        <v>61.82295707917471</v>
      </c>
    </row>
    <row r="10" spans="1:64" ht="12.75">
      <c r="A10" s="15"/>
      <c r="B10" s="15"/>
      <c r="C10" s="43" t="s">
        <v>45</v>
      </c>
      <c r="D10" s="43" t="s">
        <v>46</v>
      </c>
      <c r="E10" s="15"/>
      <c r="Z10" s="1">
        <f t="shared" si="1"/>
        <v>0.11658741535551709</v>
      </c>
      <c r="AA10" s="44" t="s">
        <v>47</v>
      </c>
      <c r="AB10" s="45">
        <f t="shared" si="2"/>
        <v>24165.87415355517</v>
      </c>
      <c r="AC10" s="46">
        <v>2.416587415355517</v>
      </c>
      <c r="AD10" s="25">
        <v>10000</v>
      </c>
      <c r="AE10" s="26" t="s">
        <v>48</v>
      </c>
      <c r="AF10" s="46">
        <v>2.3</v>
      </c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W10" s="6">
        <v>-8400</v>
      </c>
      <c r="AX10" s="6">
        <f t="shared" si="3"/>
        <v>-0.0012222092326113175</v>
      </c>
      <c r="AY10" s="20">
        <f t="shared" si="4"/>
        <v>0.007814594432264068</v>
      </c>
      <c r="AZ10" s="21">
        <f t="shared" si="5"/>
        <v>-0.009036803664875385</v>
      </c>
      <c r="BA10" s="1">
        <f t="shared" si="6"/>
        <v>1.0705233260135723</v>
      </c>
      <c r="BB10" s="1">
        <f t="shared" si="7"/>
        <v>-0.9904580756802651</v>
      </c>
      <c r="BC10" s="1">
        <f t="shared" si="8"/>
        <v>-1.2104304527261556</v>
      </c>
      <c r="BD10" s="1">
        <f t="shared" si="9"/>
        <v>-0.6918204702136875</v>
      </c>
      <c r="BE10" s="1">
        <f t="shared" si="0"/>
        <v>61.80347852824613</v>
      </c>
      <c r="BF10" s="1">
        <f t="shared" si="0"/>
        <v>61.803478743658594</v>
      </c>
      <c r="BG10" s="1">
        <f t="shared" si="0"/>
        <v>61.8034808301284</v>
      </c>
      <c r="BH10" s="1">
        <f t="shared" si="0"/>
        <v>61.80350103915303</v>
      </c>
      <c r="BI10" s="1">
        <f t="shared" si="0"/>
        <v>61.8036967436599</v>
      </c>
      <c r="BJ10" s="1">
        <f t="shared" si="0"/>
        <v>61.80558867483362</v>
      </c>
      <c r="BK10" s="1">
        <f t="shared" si="0"/>
        <v>61.82358356214809</v>
      </c>
      <c r="BL10" s="1">
        <f t="shared" si="10"/>
        <v>61.97477071428775</v>
      </c>
    </row>
    <row r="11" spans="1:64" ht="14.25">
      <c r="A11" s="15" t="s">
        <v>49</v>
      </c>
      <c r="B11" s="15"/>
      <c r="C11" s="47">
        <f ca="1">INTERCEPT(INDIRECT($D$9):G992,INDIRECT($C$9):F992)</f>
        <v>0.004794264021068192</v>
      </c>
      <c r="D11" s="14"/>
      <c r="E11" s="15"/>
      <c r="AA11" s="48" t="s">
        <v>50</v>
      </c>
      <c r="AB11" s="49">
        <f>1-AB7^2</f>
        <v>0.96</v>
      </c>
      <c r="AC11" s="49">
        <f>SUM(AE21:AE608)</f>
        <v>0.0011832318368344911</v>
      </c>
      <c r="AD11" s="48" t="s">
        <v>51</v>
      </c>
      <c r="AE11" s="26"/>
      <c r="AF11" s="42"/>
      <c r="AG11" s="42"/>
      <c r="AH11" s="42"/>
      <c r="AI11" s="49"/>
      <c r="AJ11" s="42"/>
      <c r="AK11" s="42"/>
      <c r="AL11" s="42"/>
      <c r="AM11" s="42"/>
      <c r="AN11" s="42"/>
      <c r="AO11" s="42"/>
      <c r="AP11" s="42"/>
      <c r="AQ11" s="42"/>
      <c r="AR11" s="42"/>
      <c r="AW11" s="6">
        <v>-8200</v>
      </c>
      <c r="AX11" s="6">
        <f t="shared" si="3"/>
        <v>-0.0013132664834618508</v>
      </c>
      <c r="AY11" s="20">
        <f t="shared" si="4"/>
        <v>0.007535731888468202</v>
      </c>
      <c r="AZ11" s="21">
        <f t="shared" si="5"/>
        <v>-0.008848998371930053</v>
      </c>
      <c r="BA11" s="1">
        <f t="shared" si="6"/>
        <v>1.1047665485084455</v>
      </c>
      <c r="BB11" s="1">
        <f t="shared" si="7"/>
        <v>-0.9986104136737488</v>
      </c>
      <c r="BC11" s="1">
        <f t="shared" si="8"/>
        <v>-1.0194521001356214</v>
      </c>
      <c r="BD11" s="1">
        <f t="shared" si="9"/>
        <v>-0.5589991067588755</v>
      </c>
      <c r="BE11" s="1">
        <f t="shared" si="0"/>
        <v>61.97549173485202</v>
      </c>
      <c r="BF11" s="1">
        <f t="shared" si="0"/>
        <v>61.97549246504461</v>
      </c>
      <c r="BG11" s="1">
        <f t="shared" si="0"/>
        <v>61.9754980373891</v>
      </c>
      <c r="BH11" s="1">
        <f t="shared" si="0"/>
        <v>61.97554056063914</v>
      </c>
      <c r="BI11" s="1">
        <f t="shared" si="0"/>
        <v>61.975864992194616</v>
      </c>
      <c r="BJ11" s="1">
        <f t="shared" si="0"/>
        <v>61.97833626751113</v>
      </c>
      <c r="BK11" s="1">
        <f t="shared" si="0"/>
        <v>61.99693665575767</v>
      </c>
      <c r="BL11" s="1">
        <f t="shared" si="10"/>
        <v>62.126584349400794</v>
      </c>
    </row>
    <row r="12" spans="1:64" ht="12.75">
      <c r="A12" s="15" t="s">
        <v>52</v>
      </c>
      <c r="B12" s="15"/>
      <c r="C12" s="47">
        <f ca="1">SLOPE(INDIRECT($D$9):G992,INDIRECT($C$9):F992)</f>
        <v>2.6698409287497564E-06</v>
      </c>
      <c r="D12" s="14"/>
      <c r="E12" s="15"/>
      <c r="AA12" s="50" t="s">
        <v>53</v>
      </c>
      <c r="AB12" s="49">
        <f>AB7*SIN(RADIANS(AB9))</f>
        <v>-0.09564284957592159</v>
      </c>
      <c r="AC12" s="25"/>
      <c r="AD12" s="25"/>
      <c r="AE12" s="26"/>
      <c r="AW12" s="6">
        <v>-8000</v>
      </c>
      <c r="AX12" s="6">
        <f t="shared" si="3"/>
        <v>-0.0011112262600030693</v>
      </c>
      <c r="AY12" s="20">
        <f t="shared" si="4"/>
        <v>0.007270993092313294</v>
      </c>
      <c r="AZ12" s="21">
        <f t="shared" si="5"/>
        <v>-0.008382219352316363</v>
      </c>
      <c r="BA12" s="1">
        <f t="shared" si="6"/>
        <v>1.1369445120650516</v>
      </c>
      <c r="BB12" s="1">
        <f t="shared" si="7"/>
        <v>-0.9675110937926962</v>
      </c>
      <c r="BC12" s="1">
        <f t="shared" si="8"/>
        <v>-0.816573374181821</v>
      </c>
      <c r="BD12" s="1">
        <f t="shared" si="9"/>
        <v>-0.4325957532684395</v>
      </c>
      <c r="BE12" s="1">
        <f t="shared" si="0"/>
        <v>62.15278453918503</v>
      </c>
      <c r="BF12" s="1">
        <f t="shared" si="0"/>
        <v>62.1527861340639</v>
      </c>
      <c r="BG12" s="1">
        <f t="shared" si="0"/>
        <v>62.15279638179031</v>
      </c>
      <c r="BH12" s="1">
        <f t="shared" si="0"/>
        <v>62.15286222545642</v>
      </c>
      <c r="BI12" s="1">
        <f t="shared" si="0"/>
        <v>62.15328520059911</v>
      </c>
      <c r="BJ12" s="1">
        <f t="shared" si="0"/>
        <v>62.155998934564124</v>
      </c>
      <c r="BK12" s="1">
        <f t="shared" si="0"/>
        <v>62.17327205453699</v>
      </c>
      <c r="BL12" s="1">
        <f t="shared" si="10"/>
        <v>62.27839798451383</v>
      </c>
    </row>
    <row r="13" spans="1:64" ht="15.75">
      <c r="A13" s="15" t="s">
        <v>54</v>
      </c>
      <c r="B13" s="15"/>
      <c r="C13" s="14" t="s">
        <v>23</v>
      </c>
      <c r="AA13" s="51" t="s">
        <v>55</v>
      </c>
      <c r="AB13" s="52">
        <f>AB6*86400*300000/149600000</f>
        <v>1.591446823030647</v>
      </c>
      <c r="AC13" s="25" t="s">
        <v>56</v>
      </c>
      <c r="AD13" s="38"/>
      <c r="AE13" s="26"/>
      <c r="AW13" s="6">
        <v>-7800</v>
      </c>
      <c r="AX13" s="6">
        <f t="shared" si="3"/>
        <v>-0.0006091795903697007</v>
      </c>
      <c r="AY13" s="20">
        <f t="shared" si="4"/>
        <v>0.00702037804379934</v>
      </c>
      <c r="AZ13" s="21">
        <f t="shared" si="5"/>
        <v>-0.0076295576341690406</v>
      </c>
      <c r="BA13" s="1">
        <f t="shared" si="6"/>
        <v>1.164770744020802</v>
      </c>
      <c r="BB13" s="1">
        <f t="shared" si="7"/>
        <v>-0.8917690130112564</v>
      </c>
      <c r="BC13" s="1">
        <f t="shared" si="8"/>
        <v>-0.6026194716019939</v>
      </c>
      <c r="BD13" s="1">
        <f t="shared" si="9"/>
        <v>-0.31077189507966557</v>
      </c>
      <c r="BE13" s="1">
        <f t="shared" si="0"/>
        <v>62.33485409161534</v>
      </c>
      <c r="BF13" s="1">
        <f t="shared" si="0"/>
        <v>62.3348564817348</v>
      </c>
      <c r="BG13" s="1">
        <f t="shared" si="0"/>
        <v>62.33487007707218</v>
      </c>
      <c r="BH13" s="1">
        <f t="shared" si="0"/>
        <v>62.3349474073663</v>
      </c>
      <c r="BI13" s="1">
        <f t="shared" si="0"/>
        <v>62.3353872005117</v>
      </c>
      <c r="BJ13" s="1">
        <f t="shared" si="0"/>
        <v>62.33788640654054</v>
      </c>
      <c r="BK13" s="1">
        <f t="shared" si="0"/>
        <v>62.35202568071115</v>
      </c>
      <c r="BL13" s="1">
        <f t="shared" si="10"/>
        <v>62.430211619626874</v>
      </c>
    </row>
    <row r="14" spans="1:64" ht="12.75">
      <c r="A14" s="15"/>
      <c r="B14" s="15"/>
      <c r="C14" s="15"/>
      <c r="AA14" s="51" t="s">
        <v>57</v>
      </c>
      <c r="AB14" s="49">
        <f>2*AB5*365.24/C8</f>
        <v>3.6569434634293477E-07</v>
      </c>
      <c r="AC14" s="25" t="s">
        <v>58</v>
      </c>
      <c r="AD14" s="25"/>
      <c r="AE14" s="26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W14" s="6">
        <v>-7600</v>
      </c>
      <c r="AX14" s="6">
        <f t="shared" si="3"/>
        <v>0.00018321718071027948</v>
      </c>
      <c r="AY14" s="20">
        <f t="shared" si="4"/>
        <v>0.006783886742926345</v>
      </c>
      <c r="AZ14" s="21">
        <f t="shared" si="5"/>
        <v>-0.006600669562216065</v>
      </c>
      <c r="BA14" s="1">
        <f t="shared" si="6"/>
        <v>1.1857756939739932</v>
      </c>
      <c r="BB14" s="1">
        <f t="shared" si="7"/>
        <v>-0.7694907213220544</v>
      </c>
      <c r="BC14" s="1">
        <f t="shared" si="8"/>
        <v>-0.37942308697939664</v>
      </c>
      <c r="BD14" s="1">
        <f t="shared" si="9"/>
        <v>-0.19202072851233518</v>
      </c>
      <c r="BE14" s="1">
        <f t="shared" si="0"/>
        <v>62.52081660204069</v>
      </c>
      <c r="BF14" s="1">
        <f t="shared" si="0"/>
        <v>62.520818990500594</v>
      </c>
      <c r="BG14" s="1">
        <f t="shared" si="0"/>
        <v>62.52083153467559</v>
      </c>
      <c r="BH14" s="1">
        <f t="shared" si="0"/>
        <v>62.52089741576602</v>
      </c>
      <c r="BI14" s="1">
        <f t="shared" si="0"/>
        <v>62.52124339554764</v>
      </c>
      <c r="BJ14" s="1">
        <f t="shared" si="0"/>
        <v>62.5230597064453</v>
      </c>
      <c r="BK14" s="1">
        <f t="shared" si="0"/>
        <v>62.53257782966099</v>
      </c>
      <c r="BL14" s="1">
        <f t="shared" si="10"/>
        <v>62.58202525473992</v>
      </c>
    </row>
    <row r="15" spans="1:64" ht="15.75">
      <c r="A15" s="54" t="s">
        <v>59</v>
      </c>
      <c r="B15" s="15"/>
      <c r="C15" s="55">
        <f>(C7+C11)+(C8+C12)*INT(MAX(F21:F3533))</f>
        <v>57715.12646260255</v>
      </c>
      <c r="E15" s="56" t="s">
        <v>60</v>
      </c>
      <c r="F15" s="35">
        <v>1</v>
      </c>
      <c r="AA15" s="50" t="s">
        <v>61</v>
      </c>
      <c r="AB15" s="57">
        <f>(AB10-AB2)/AD2</f>
        <v>-82425.2423656118</v>
      </c>
      <c r="AC15" s="25" t="s">
        <v>62</v>
      </c>
      <c r="AD15" s="25"/>
      <c r="AE15" s="26"/>
      <c r="AF15" s="6"/>
      <c r="AG15" s="6"/>
      <c r="AH15" s="6"/>
      <c r="AI15" s="6"/>
      <c r="AJ15" s="6"/>
      <c r="AK15" s="6"/>
      <c r="AL15" s="58"/>
      <c r="AP15" s="14"/>
      <c r="AQ15" s="14"/>
      <c r="AR15" s="14"/>
      <c r="AS15" s="14"/>
      <c r="AW15" s="6">
        <v>-7400</v>
      </c>
      <c r="AX15" s="6">
        <f t="shared" si="3"/>
        <v>0.0012365690638125367</v>
      </c>
      <c r="AY15" s="20">
        <f t="shared" si="4"/>
        <v>0.006561519189694304</v>
      </c>
      <c r="AZ15" s="21">
        <f t="shared" si="5"/>
        <v>-0.005324950125881767</v>
      </c>
      <c r="BA15" s="1">
        <f t="shared" si="6"/>
        <v>1.1977582338990962</v>
      </c>
      <c r="BB15" s="1">
        <f t="shared" si="7"/>
        <v>-0.6039802456088497</v>
      </c>
      <c r="BC15" s="1">
        <f t="shared" si="8"/>
        <v>-0.14986549280507153</v>
      </c>
      <c r="BD15" s="1">
        <f t="shared" si="9"/>
        <v>-0.07507330914785053</v>
      </c>
      <c r="BE15" s="1">
        <f t="shared" si="0"/>
        <v>62.709412068572476</v>
      </c>
      <c r="BF15" s="1">
        <f t="shared" si="0"/>
        <v>62.709413268463315</v>
      </c>
      <c r="BG15" s="1">
        <f t="shared" si="0"/>
        <v>62.70941931316835</v>
      </c>
      <c r="BH15" s="1">
        <f t="shared" si="0"/>
        <v>62.70944976458568</v>
      </c>
      <c r="BI15" s="1">
        <f t="shared" si="0"/>
        <v>62.70960316799079</v>
      </c>
      <c r="BJ15" s="1">
        <f t="shared" si="0"/>
        <v>62.71037591586907</v>
      </c>
      <c r="BK15" s="1">
        <f t="shared" si="0"/>
        <v>62.71426742508056</v>
      </c>
      <c r="BL15" s="1">
        <f t="shared" si="10"/>
        <v>62.73383888985296</v>
      </c>
    </row>
    <row r="16" spans="1:64" ht="15.75">
      <c r="A16" s="54" t="s">
        <v>63</v>
      </c>
      <c r="B16" s="15"/>
      <c r="C16" s="55">
        <f>+C8+C12</f>
        <v>0.3526576698409287</v>
      </c>
      <c r="E16" s="56" t="s">
        <v>64</v>
      </c>
      <c r="F16" s="47">
        <f ca="1">NOW()+15018.5+$C$5/24</f>
        <v>59906.53381574074</v>
      </c>
      <c r="AA16" s="48" t="s">
        <v>65</v>
      </c>
      <c r="AB16" s="57">
        <f>365.24*AB8</f>
        <v>2919.08347523959</v>
      </c>
      <c r="AC16" s="6" t="s">
        <v>26</v>
      </c>
      <c r="AD16" s="49"/>
      <c r="AE16" s="26"/>
      <c r="AF16" s="6"/>
      <c r="AG16" s="6"/>
      <c r="AH16" s="6"/>
      <c r="AI16" s="6"/>
      <c r="AJ16" s="6"/>
      <c r="AK16" s="6"/>
      <c r="AL16" s="58"/>
      <c r="AP16" s="14"/>
      <c r="AQ16" s="14"/>
      <c r="AR16" s="14"/>
      <c r="AS16" s="14"/>
      <c r="AW16" s="6">
        <v>-7200</v>
      </c>
      <c r="AX16" s="6">
        <f t="shared" si="3"/>
        <v>0.002501733018149846</v>
      </c>
      <c r="AY16" s="20">
        <f t="shared" si="4"/>
        <v>0.006353275384103218</v>
      </c>
      <c r="AZ16" s="21">
        <f t="shared" si="5"/>
        <v>-0.003851542365953372</v>
      </c>
      <c r="BA16" s="1">
        <f t="shared" si="6"/>
        <v>1.1993225263821707</v>
      </c>
      <c r="BB16" s="1">
        <f t="shared" si="7"/>
        <v>-0.40436847001972653</v>
      </c>
      <c r="BC16" s="1">
        <f t="shared" si="8"/>
        <v>0.0823320374528896</v>
      </c>
      <c r="BD16" s="1">
        <f t="shared" si="9"/>
        <v>0.04118928837577575</v>
      </c>
      <c r="BE16" s="1">
        <f t="shared" si="0"/>
        <v>62.899089556682604</v>
      </c>
      <c r="BF16" s="1">
        <f t="shared" si="0"/>
        <v>62.89908887722655</v>
      </c>
      <c r="BG16" s="1">
        <f t="shared" si="0"/>
        <v>62.89908547225324</v>
      </c>
      <c r="BH16" s="1">
        <f t="shared" si="0"/>
        <v>62.899068408846</v>
      </c>
      <c r="BI16" s="1">
        <f t="shared" si="0"/>
        <v>62.898982898965336</v>
      </c>
      <c r="BJ16" s="1">
        <f t="shared" si="0"/>
        <v>62.898554390551936</v>
      </c>
      <c r="BK16" s="1">
        <f t="shared" si="0"/>
        <v>62.89640722581369</v>
      </c>
      <c r="BL16" s="1">
        <f t="shared" si="10"/>
        <v>62.885652524966005</v>
      </c>
    </row>
    <row r="17" spans="1:64" ht="15.75">
      <c r="A17" s="56" t="s">
        <v>66</v>
      </c>
      <c r="B17" s="15"/>
      <c r="C17" s="15">
        <f>COUNT(C21:C2191)</f>
        <v>70</v>
      </c>
      <c r="E17" s="56" t="s">
        <v>67</v>
      </c>
      <c r="F17" s="47">
        <f>ROUND(2*(F16-$C$7)/$C$8,0)/2+F15</f>
        <v>18923</v>
      </c>
      <c r="AA17" s="48" t="s">
        <v>68</v>
      </c>
      <c r="AB17" s="59">
        <f>AB13^3/AB8^2</f>
        <v>0.06310155100686185</v>
      </c>
      <c r="AC17" s="6" t="s">
        <v>69</v>
      </c>
      <c r="AD17" s="25"/>
      <c r="AE17" s="26"/>
      <c r="AW17" s="6">
        <v>-7000</v>
      </c>
      <c r="AX17" s="6">
        <f t="shared" si="3"/>
        <v>0.003913940959624048</v>
      </c>
      <c r="AY17" s="20">
        <f t="shared" si="4"/>
        <v>0.006159155326153088</v>
      </c>
      <c r="AZ17" s="21">
        <f t="shared" si="5"/>
        <v>-0.0022452143665290403</v>
      </c>
      <c r="BA17" s="1">
        <f t="shared" si="6"/>
        <v>1.1902785127488067</v>
      </c>
      <c r="BB17" s="1">
        <f t="shared" si="7"/>
        <v>-0.18448740988435647</v>
      </c>
      <c r="BC17" s="1">
        <f t="shared" si="8"/>
        <v>0.31306996680997584</v>
      </c>
      <c r="BD17" s="1">
        <f t="shared" si="9"/>
        <v>0.15782617628221554</v>
      </c>
      <c r="BE17" s="1">
        <f t="shared" si="0"/>
        <v>63.08816956419146</v>
      </c>
      <c r="BF17" s="1">
        <f t="shared" si="0"/>
        <v>63.08816740310539</v>
      </c>
      <c r="BG17" s="1">
        <f t="shared" si="0"/>
        <v>63.088156232766224</v>
      </c>
      <c r="BH17" s="1">
        <f t="shared" si="0"/>
        <v>63.08809849543113</v>
      </c>
      <c r="BI17" s="1">
        <f t="shared" si="0"/>
        <v>63.08780007616826</v>
      </c>
      <c r="BJ17" s="1">
        <f t="shared" si="0"/>
        <v>63.08625804708986</v>
      </c>
      <c r="BK17" s="1">
        <f t="shared" si="0"/>
        <v>63.07829963456449</v>
      </c>
      <c r="BL17" s="1">
        <f t="shared" si="10"/>
        <v>63.03746616007905</v>
      </c>
    </row>
    <row r="18" spans="1:64" ht="15.75">
      <c r="A18" s="54" t="s">
        <v>70</v>
      </c>
      <c r="B18" s="15"/>
      <c r="C18" s="60">
        <f>+C15</f>
        <v>57715.12646260255</v>
      </c>
      <c r="D18" s="61">
        <f>+C16</f>
        <v>0.3526576698409287</v>
      </c>
      <c r="E18" s="56" t="s">
        <v>71</v>
      </c>
      <c r="F18" s="42">
        <f>ROUND(2*(F16-$C$15)/$C$16,0)/2+F15</f>
        <v>6215</v>
      </c>
      <c r="AA18" s="62" t="s">
        <v>72</v>
      </c>
      <c r="AB18" s="63">
        <f>2*PI()/(AB8*365.2422)*AD2</f>
        <v>0.0007590681755652148</v>
      </c>
      <c r="AC18" s="64" t="s">
        <v>73</v>
      </c>
      <c r="AD18" s="64"/>
      <c r="AE18" s="65"/>
      <c r="AH18" s="14" t="s">
        <v>74</v>
      </c>
      <c r="AW18" s="6">
        <v>-6800</v>
      </c>
      <c r="AX18" s="6">
        <f t="shared" si="3"/>
        <v>0.005400401062509838</v>
      </c>
      <c r="AY18" s="20">
        <f t="shared" si="4"/>
        <v>0.005979159015843916</v>
      </c>
      <c r="AZ18" s="21">
        <f t="shared" si="5"/>
        <v>-0.0005787579533340787</v>
      </c>
      <c r="BA18" s="1">
        <f t="shared" si="6"/>
        <v>1.1716998777898737</v>
      </c>
      <c r="BB18" s="1">
        <f t="shared" si="7"/>
        <v>0.03982928736105458</v>
      </c>
      <c r="BC18" s="1">
        <f t="shared" si="8"/>
        <v>0.53846008669389</v>
      </c>
      <c r="BD18" s="1">
        <f t="shared" si="9"/>
        <v>0.27592938077860996</v>
      </c>
      <c r="BE18" s="1">
        <f aca="true" t="shared" si="11" ref="BE18:BK54">$BL18+$AB$7*SIN(BF18)</f>
        <v>63.27504424520426</v>
      </c>
      <c r="BF18" s="1">
        <f t="shared" si="11"/>
        <v>63.27504174267083</v>
      </c>
      <c r="BG18" s="1">
        <f t="shared" si="11"/>
        <v>63.27502789190708</v>
      </c>
      <c r="BH18" s="1">
        <f t="shared" si="11"/>
        <v>63.274951233776</v>
      </c>
      <c r="BI18" s="1">
        <f t="shared" si="11"/>
        <v>63.27452701378481</v>
      </c>
      <c r="BJ18" s="1">
        <f t="shared" si="11"/>
        <v>63.27218095270558</v>
      </c>
      <c r="BK18" s="1">
        <f t="shared" si="11"/>
        <v>63.25925274483156</v>
      </c>
      <c r="BL18" s="1">
        <f t="shared" si="10"/>
        <v>63.18927979519209</v>
      </c>
    </row>
    <row r="19" spans="5:64" ht="12.75">
      <c r="E19" s="56" t="s">
        <v>75</v>
      </c>
      <c r="F19" s="66">
        <f>+$C$15+$C$16*F18-15018.5-$C$5/24</f>
        <v>44888.789713997256</v>
      </c>
      <c r="AA19" s="67"/>
      <c r="AB19" s="6"/>
      <c r="AC19" s="67"/>
      <c r="AD19" s="6"/>
      <c r="AE19" s="25">
        <f>COUNT(AE21:AE1134)</f>
        <v>70</v>
      </c>
      <c r="AH19" s="14" t="s">
        <v>76</v>
      </c>
      <c r="AW19" s="6">
        <v>-6600</v>
      </c>
      <c r="AX19" s="6">
        <f t="shared" si="3"/>
        <v>0.006889158278850809</v>
      </c>
      <c r="AY19" s="20">
        <f t="shared" si="4"/>
        <v>0.005813286453175697</v>
      </c>
      <c r="AZ19" s="21">
        <f t="shared" si="5"/>
        <v>0.0010758718256751126</v>
      </c>
      <c r="BA19" s="1">
        <f t="shared" si="6"/>
        <v>1.1456073354733274</v>
      </c>
      <c r="BB19" s="1">
        <f t="shared" si="7"/>
        <v>0.2539117387073771</v>
      </c>
      <c r="BC19" s="1">
        <f t="shared" si="8"/>
        <v>0.7553426629905318</v>
      </c>
      <c r="BD19" s="1">
        <f t="shared" si="9"/>
        <v>0.3967150634612605</v>
      </c>
      <c r="BE19" s="1">
        <f t="shared" si="11"/>
        <v>63.45835625594191</v>
      </c>
      <c r="BF19" s="1">
        <f t="shared" si="11"/>
        <v>63.45835439172612</v>
      </c>
      <c r="BG19" s="1">
        <f t="shared" si="11"/>
        <v>63.45834288545938</v>
      </c>
      <c r="BH19" s="1">
        <f t="shared" si="11"/>
        <v>63.45827186888424</v>
      </c>
      <c r="BI19" s="1">
        <f t="shared" si="11"/>
        <v>63.457833635955474</v>
      </c>
      <c r="BJ19" s="1">
        <f t="shared" si="11"/>
        <v>63.45513242726921</v>
      </c>
      <c r="BK19" s="1">
        <f t="shared" si="11"/>
        <v>63.43859625693619</v>
      </c>
      <c r="BL19" s="1">
        <f t="shared" si="10"/>
        <v>63.341093430305136</v>
      </c>
    </row>
    <row r="20" spans="1:64" ht="14.25">
      <c r="A20" s="43" t="s">
        <v>77</v>
      </c>
      <c r="B20" s="43" t="s">
        <v>78</v>
      </c>
      <c r="C20" s="43" t="s">
        <v>79</v>
      </c>
      <c r="D20" s="43" t="s">
        <v>80</v>
      </c>
      <c r="E20" s="43" t="s">
        <v>81</v>
      </c>
      <c r="F20" s="43" t="s">
        <v>4</v>
      </c>
      <c r="G20" s="43" t="s">
        <v>82</v>
      </c>
      <c r="H20" s="9" t="s">
        <v>83</v>
      </c>
      <c r="I20" s="9" t="s">
        <v>84</v>
      </c>
      <c r="J20" s="9" t="s">
        <v>85</v>
      </c>
      <c r="K20" s="9" t="s">
        <v>86</v>
      </c>
      <c r="L20" s="9" t="s">
        <v>87</v>
      </c>
      <c r="M20" s="9" t="s">
        <v>88</v>
      </c>
      <c r="N20" s="9" t="s">
        <v>89</v>
      </c>
      <c r="O20" s="9" t="s">
        <v>90</v>
      </c>
      <c r="P20" s="9" t="s">
        <v>91</v>
      </c>
      <c r="Q20" s="43" t="s">
        <v>92</v>
      </c>
      <c r="U20" s="68" t="s">
        <v>93</v>
      </c>
      <c r="Z20" s="43" t="s">
        <v>4</v>
      </c>
      <c r="AA20" s="9" t="s">
        <v>94</v>
      </c>
      <c r="AB20" s="9" t="s">
        <v>95</v>
      </c>
      <c r="AC20" s="9" t="s">
        <v>96</v>
      </c>
      <c r="AD20" s="9" t="s">
        <v>97</v>
      </c>
      <c r="AE20" s="69" t="s">
        <v>98</v>
      </c>
      <c r="AF20" s="69" t="s">
        <v>99</v>
      </c>
      <c r="AG20" s="13"/>
      <c r="AH20" s="9" t="s">
        <v>7</v>
      </c>
      <c r="AI20" s="9" t="s">
        <v>8</v>
      </c>
      <c r="AJ20" s="9" t="s">
        <v>9</v>
      </c>
      <c r="AK20" s="9" t="s">
        <v>100</v>
      </c>
      <c r="AL20" s="9" t="s">
        <v>10</v>
      </c>
      <c r="AM20" s="9" t="s">
        <v>11</v>
      </c>
      <c r="AN20" s="43" t="s">
        <v>101</v>
      </c>
      <c r="AO20" s="43" t="s">
        <v>102</v>
      </c>
      <c r="AP20" s="43" t="s">
        <v>103</v>
      </c>
      <c r="AQ20" s="43" t="s">
        <v>104</v>
      </c>
      <c r="AR20" s="43" t="s">
        <v>105</v>
      </c>
      <c r="AS20" s="43" t="s">
        <v>106</v>
      </c>
      <c r="AT20" s="43" t="s">
        <v>107</v>
      </c>
      <c r="AU20" s="70" t="s">
        <v>19</v>
      </c>
      <c r="AV20" s="71"/>
      <c r="AW20" s="6">
        <v>-6400</v>
      </c>
      <c r="AX20" s="6">
        <f t="shared" si="3"/>
        <v>0.008316601115949252</v>
      </c>
      <c r="AY20" s="20">
        <f t="shared" si="4"/>
        <v>0.005661537638148435</v>
      </c>
      <c r="AZ20" s="21">
        <f t="shared" si="5"/>
        <v>0.002655063477800817</v>
      </c>
      <c r="BA20" s="1">
        <f t="shared" si="6"/>
        <v>1.1144459671596691</v>
      </c>
      <c r="BB20" s="1">
        <f t="shared" si="7"/>
        <v>0.4465929074072566</v>
      </c>
      <c r="BC20" s="1">
        <f t="shared" si="8"/>
        <v>0.9615740400407669</v>
      </c>
      <c r="BD20" s="1">
        <f t="shared" si="9"/>
        <v>0.52161158493657</v>
      </c>
      <c r="BE20" s="1">
        <f t="shared" si="11"/>
        <v>63.63710845936174</v>
      </c>
      <c r="BF20" s="1">
        <f t="shared" si="11"/>
        <v>63.63710750433644</v>
      </c>
      <c r="BG20" s="1">
        <f t="shared" si="11"/>
        <v>63.63710061312886</v>
      </c>
      <c r="BH20" s="1">
        <f t="shared" si="11"/>
        <v>63.63705088947933</v>
      </c>
      <c r="BI20" s="1">
        <f t="shared" si="11"/>
        <v>63.636692183674555</v>
      </c>
      <c r="BJ20" s="1">
        <f t="shared" si="11"/>
        <v>63.63410843429761</v>
      </c>
      <c r="BK20" s="1">
        <f t="shared" si="11"/>
        <v>63.615696897025465</v>
      </c>
      <c r="BL20" s="1">
        <f t="shared" si="10"/>
        <v>63.49290706541818</v>
      </c>
    </row>
    <row r="21" spans="1:64" ht="12.75">
      <c r="A21" s="72" t="s">
        <v>108</v>
      </c>
      <c r="B21" s="1" t="s">
        <v>109</v>
      </c>
      <c r="C21" s="36">
        <v>50671.5185</v>
      </c>
      <c r="D21" s="36">
        <v>0.0047</v>
      </c>
      <c r="E21" s="1">
        <f aca="true" t="shared" si="12" ref="E21:E52">+(C21-C$7)/C$8</f>
        <v>-7264.974266634542</v>
      </c>
      <c r="F21" s="1">
        <f aca="true" t="shared" si="13" ref="F21:F52">ROUND(2*E21,0)/2</f>
        <v>-7265</v>
      </c>
      <c r="G21" s="1">
        <f aca="true" t="shared" si="14" ref="G21:G52">+C21-(C$7+F21*C$8)</f>
        <v>0.009074999994481914</v>
      </c>
      <c r="K21" s="1">
        <f aca="true" t="shared" si="15" ref="K21:K34">+G21</f>
        <v>0.009074999994481914</v>
      </c>
      <c r="O21" s="1">
        <f aca="true" t="shared" si="16" ref="O21:O52">+C$11+C$12*$F21</f>
        <v>-0.014602130326298788</v>
      </c>
      <c r="Q21" s="73">
        <f aca="true" t="shared" si="17" ref="Q21:Q52">+C21-15018.5</f>
        <v>35653.0185</v>
      </c>
      <c r="S21" s="14">
        <v>1</v>
      </c>
      <c r="Z21" s="1">
        <f aca="true" t="shared" si="18" ref="Z21:Z84">F21</f>
        <v>-7265</v>
      </c>
      <c r="AA21" s="74">
        <f aca="true" t="shared" si="19" ref="AA21:AA84">AB$3+AB$4*Z21+AB$5*Z21^2+AH21</f>
        <v>0.0020710428798266763</v>
      </c>
      <c r="AB21" s="74">
        <f aca="true" t="shared" si="20" ref="AB21:AB84">IF(S21&lt;&gt;0,G21-AH21,-9999)</f>
        <v>0.01342336253700619</v>
      </c>
      <c r="AC21" s="74">
        <f aca="true" t="shared" si="21" ref="AC21:AC84">+G21-P21</f>
        <v>0.009074999994481914</v>
      </c>
      <c r="AD21" s="74">
        <f aca="true" t="shared" si="22" ref="AD21:AD84">IF(S21&lt;&gt;0,G21-AA21,-9999)</f>
        <v>0.0070039571146552375</v>
      </c>
      <c r="AE21" s="74">
        <f aca="true" t="shared" si="23" ref="AE21:AE84">+(G21-AA21)^2*S21</f>
        <v>4.905541526392972E-05</v>
      </c>
      <c r="AF21" s="1">
        <f aca="true" t="shared" si="24" ref="AF21:AF84">IF(S21&lt;&gt;0,G21-P21,-9999)</f>
        <v>0.009074999994481914</v>
      </c>
      <c r="AG21" s="75"/>
      <c r="AH21" s="1">
        <f aca="true" t="shared" si="25" ref="AH21:AH84">$AB$6*($AB$11/AI21*AJ21+$AB$12)</f>
        <v>-0.004348362542524276</v>
      </c>
      <c r="AI21" s="1">
        <f aca="true" t="shared" si="26" ref="AI21:AI84">1+$AB$7*COS(AL21)</f>
        <v>1.1999953379268915</v>
      </c>
      <c r="AJ21" s="1">
        <f aca="true" t="shared" si="27" ref="AJ21:AJ84">SIN(AL21+RADIANS($AB$9))</f>
        <v>-0.4722065457022368</v>
      </c>
      <c r="AK21" s="1">
        <f aca="true" t="shared" si="28" ref="AK21:AK84">$AB$7*SIN(AL21)</f>
        <v>0.001365579550401694</v>
      </c>
      <c r="AL21" s="1">
        <f aca="true" t="shared" si="29" ref="AL21:AL84">2*ATAN(AM21)</f>
        <v>0.00682795080610065</v>
      </c>
      <c r="AM21" s="1">
        <f aca="true" t="shared" si="30" ref="AM21:AM84">SQRT((1+$AB$7)/(1-$AB$7))*TAN(AN21/2)</f>
        <v>0.003413988666666124</v>
      </c>
      <c r="AN21" s="74">
        <f aca="true" t="shared" si="31" ref="AN21:AT36">$AU21+$AB$7*SIN(AO21)</f>
        <v>62.83742807750355</v>
      </c>
      <c r="AO21" s="74">
        <f t="shared" si="31"/>
        <v>62.83742802042054</v>
      </c>
      <c r="AP21" s="74">
        <f t="shared" si="31"/>
        <v>62.837427735001015</v>
      </c>
      <c r="AQ21" s="74">
        <f t="shared" si="31"/>
        <v>62.83742630788124</v>
      </c>
      <c r="AR21" s="74">
        <f t="shared" si="31"/>
        <v>62.83741917217167</v>
      </c>
      <c r="AS21" s="74">
        <f t="shared" si="31"/>
        <v>62.8373834930747</v>
      </c>
      <c r="AT21" s="74">
        <f t="shared" si="31"/>
        <v>62.837205094948686</v>
      </c>
      <c r="AU21" s="74">
        <f aca="true" t="shared" si="32" ref="AU21:AU84">RADIANS($AB$9)+$AB$18*(F21-AB$15)</f>
        <v>62.83631309355427</v>
      </c>
      <c r="AW21" s="6">
        <v>-6200</v>
      </c>
      <c r="AX21" s="6">
        <f t="shared" si="3"/>
        <v>0.009631965476858632</v>
      </c>
      <c r="AY21" s="20">
        <f t="shared" si="4"/>
        <v>0.00552391257076213</v>
      </c>
      <c r="AZ21" s="21">
        <f t="shared" si="5"/>
        <v>0.004108052906096503</v>
      </c>
      <c r="BA21" s="1">
        <f t="shared" si="6"/>
        <v>1.080591328161139</v>
      </c>
      <c r="BB21" s="1">
        <f t="shared" si="7"/>
        <v>0.6110853253060688</v>
      </c>
      <c r="BC21" s="1">
        <f t="shared" si="8"/>
        <v>1.1560512413640096</v>
      </c>
      <c r="BD21" s="1">
        <f t="shared" si="9"/>
        <v>0.6523502174824954</v>
      </c>
      <c r="BE21" s="1">
        <f t="shared" si="11"/>
        <v>63.810690511820596</v>
      </c>
      <c r="BF21" s="1">
        <f t="shared" si="11"/>
        <v>63.810690187718016</v>
      </c>
      <c r="BG21" s="1">
        <f t="shared" si="11"/>
        <v>63.81068728351656</v>
      </c>
      <c r="BH21" s="1">
        <f t="shared" si="11"/>
        <v>63.81066126025964</v>
      </c>
      <c r="BI21" s="1">
        <f t="shared" si="11"/>
        <v>63.81042812235943</v>
      </c>
      <c r="BJ21" s="1">
        <f t="shared" si="11"/>
        <v>63.80834307121311</v>
      </c>
      <c r="BK21" s="1">
        <f t="shared" si="11"/>
        <v>63.789972984364866</v>
      </c>
      <c r="BL21" s="1">
        <f t="shared" si="10"/>
        <v>63.644720700531224</v>
      </c>
    </row>
    <row r="22" spans="1:64" ht="12.75">
      <c r="A22" s="72" t="s">
        <v>108</v>
      </c>
      <c r="B22" s="1" t="s">
        <v>109</v>
      </c>
      <c r="C22" s="36">
        <v>51035.4617</v>
      </c>
      <c r="D22" s="36">
        <v>0.006</v>
      </c>
      <c r="E22" s="1">
        <f t="shared" si="12"/>
        <v>-6232.965079185047</v>
      </c>
      <c r="F22" s="1">
        <f t="shared" si="13"/>
        <v>-6233</v>
      </c>
      <c r="G22" s="1">
        <f t="shared" si="14"/>
        <v>0.01231499999994412</v>
      </c>
      <c r="K22" s="1">
        <f t="shared" si="15"/>
        <v>0.01231499999994412</v>
      </c>
      <c r="O22" s="1">
        <f t="shared" si="16"/>
        <v>-0.011846854487829038</v>
      </c>
      <c r="Q22" s="73">
        <f t="shared" si="17"/>
        <v>36016.9617</v>
      </c>
      <c r="S22" s="14">
        <v>1</v>
      </c>
      <c r="Z22" s="1">
        <f t="shared" si="18"/>
        <v>-6233</v>
      </c>
      <c r="AA22" s="74">
        <f t="shared" si="19"/>
        <v>0.00942436423229523</v>
      </c>
      <c r="AB22" s="74">
        <f t="shared" si="20"/>
        <v>0.008436283524864144</v>
      </c>
      <c r="AC22" s="74">
        <f t="shared" si="21"/>
        <v>0.01231499999994412</v>
      </c>
      <c r="AD22" s="74">
        <f t="shared" si="22"/>
        <v>0.0028906357676488914</v>
      </c>
      <c r="AE22" s="74">
        <f t="shared" si="23"/>
        <v>8.355775141211096E-06</v>
      </c>
      <c r="AF22" s="1">
        <f t="shared" si="24"/>
        <v>0.01231499999994412</v>
      </c>
      <c r="AG22" s="75"/>
      <c r="AH22" s="1">
        <f t="shared" si="25"/>
        <v>0.0038787164750799766</v>
      </c>
      <c r="AI22" s="1">
        <f t="shared" si="26"/>
        <v>1.086273037716879</v>
      </c>
      <c r="AJ22" s="1">
        <f t="shared" si="27"/>
        <v>0.5860462014449401</v>
      </c>
      <c r="AK22" s="1">
        <f t="shared" si="28"/>
        <v>0.18043548144171084</v>
      </c>
      <c r="AL22" s="1">
        <f t="shared" si="29"/>
        <v>1.1247908810909677</v>
      </c>
      <c r="AM22" s="1">
        <f t="shared" si="30"/>
        <v>0.6302915666831316</v>
      </c>
      <c r="AN22" s="74">
        <f t="shared" si="31"/>
        <v>63.782420490562934</v>
      </c>
      <c r="AO22" s="74">
        <f t="shared" si="31"/>
        <v>63.78242009036962</v>
      </c>
      <c r="AP22" s="74">
        <f t="shared" si="31"/>
        <v>63.78241664768756</v>
      </c>
      <c r="AQ22" s="74">
        <f t="shared" si="31"/>
        <v>63.78238703253681</v>
      </c>
      <c r="AR22" s="74">
        <f t="shared" si="31"/>
        <v>63.78213232338069</v>
      </c>
      <c r="AS22" s="74">
        <f t="shared" si="31"/>
        <v>63.77994539703758</v>
      </c>
      <c r="AT22" s="74">
        <f t="shared" si="31"/>
        <v>63.76143466262182</v>
      </c>
      <c r="AU22" s="74">
        <f t="shared" si="32"/>
        <v>63.61967145073757</v>
      </c>
      <c r="AV22" s="76"/>
      <c r="AW22" s="6">
        <v>-6000</v>
      </c>
      <c r="AX22" s="6">
        <f t="shared" si="3"/>
        <v>0.010798657216081753</v>
      </c>
      <c r="AY22" s="20">
        <f t="shared" si="4"/>
        <v>0.005400411251016779</v>
      </c>
      <c r="AZ22" s="21">
        <f t="shared" si="5"/>
        <v>0.005398245965064974</v>
      </c>
      <c r="BA22" s="1">
        <f t="shared" si="6"/>
        <v>1.0460332372639454</v>
      </c>
      <c r="BB22" s="1">
        <f t="shared" si="7"/>
        <v>0.7445948036898417</v>
      </c>
      <c r="BC22" s="1">
        <f t="shared" si="8"/>
        <v>1.3385478760793024</v>
      </c>
      <c r="BD22" s="1">
        <f t="shared" si="9"/>
        <v>0.791073067065528</v>
      </c>
      <c r="BE22" s="1">
        <f t="shared" si="11"/>
        <v>63.97884014143816</v>
      </c>
      <c r="BF22" s="1">
        <f t="shared" si="11"/>
        <v>63.978840078156466</v>
      </c>
      <c r="BG22" s="1">
        <f t="shared" si="11"/>
        <v>63.978839308748114</v>
      </c>
      <c r="BH22" s="1">
        <f t="shared" si="11"/>
        <v>63.97882995402766</v>
      </c>
      <c r="BI22" s="1">
        <f t="shared" si="11"/>
        <v>63.978716231763975</v>
      </c>
      <c r="BJ22" s="1">
        <f t="shared" si="11"/>
        <v>63.97733603183395</v>
      </c>
      <c r="BK22" s="1">
        <f t="shared" si="11"/>
        <v>63.960907811826644</v>
      </c>
      <c r="BL22" s="1">
        <f t="shared" si="10"/>
        <v>63.79653433564426</v>
      </c>
    </row>
    <row r="23" spans="1:64" ht="12.75">
      <c r="A23" s="72" t="s">
        <v>108</v>
      </c>
      <c r="B23" s="1" t="s">
        <v>110</v>
      </c>
      <c r="C23" s="36">
        <v>51390.4017</v>
      </c>
      <c r="D23" s="36">
        <v>0.0044</v>
      </c>
      <c r="E23" s="1">
        <f t="shared" si="12"/>
        <v>-5226.485658788335</v>
      </c>
      <c r="F23" s="1">
        <f t="shared" si="13"/>
        <v>-5226.5</v>
      </c>
      <c r="G23" s="1">
        <f t="shared" si="14"/>
        <v>0.005057499998656567</v>
      </c>
      <c r="K23" s="1">
        <f t="shared" si="15"/>
        <v>0.005057499998656567</v>
      </c>
      <c r="O23" s="1">
        <f t="shared" si="16"/>
        <v>-0.00915965959304241</v>
      </c>
      <c r="Q23" s="73">
        <f t="shared" si="17"/>
        <v>36371.9017</v>
      </c>
      <c r="S23" s="14">
        <v>1</v>
      </c>
      <c r="Z23" s="1">
        <f t="shared" si="18"/>
        <v>-5226.5</v>
      </c>
      <c r="AA23" s="74">
        <f t="shared" si="19"/>
        <v>0.013612043763847396</v>
      </c>
      <c r="AB23" s="74">
        <f t="shared" si="20"/>
        <v>-0.0034988336963882923</v>
      </c>
      <c r="AC23" s="74">
        <f t="shared" si="21"/>
        <v>0.005057499998656567</v>
      </c>
      <c r="AD23" s="74">
        <f t="shared" si="22"/>
        <v>-0.008554543765190829</v>
      </c>
      <c r="AE23" s="74">
        <f t="shared" si="23"/>
        <v>7.318021903056528E-05</v>
      </c>
      <c r="AF23" s="1">
        <f t="shared" si="24"/>
        <v>0.005057499998656567</v>
      </c>
      <c r="AG23" s="75"/>
      <c r="AH23" s="1">
        <f t="shared" si="25"/>
        <v>0.00855633369504486</v>
      </c>
      <c r="AI23" s="1">
        <f t="shared" si="26"/>
        <v>0.9271900139011469</v>
      </c>
      <c r="AJ23" s="1">
        <f t="shared" si="27"/>
        <v>0.9920715251394199</v>
      </c>
      <c r="AK23" s="1">
        <f t="shared" si="28"/>
        <v>0.18627588658837413</v>
      </c>
      <c r="AL23" s="1">
        <f t="shared" si="29"/>
        <v>1.9434088591660168</v>
      </c>
      <c r="AM23" s="1">
        <f t="shared" si="30"/>
        <v>1.4645480480342523</v>
      </c>
      <c r="AN23" s="74">
        <f t="shared" si="31"/>
        <v>64.58051817160747</v>
      </c>
      <c r="AO23" s="74">
        <f t="shared" si="31"/>
        <v>64.58051817142676</v>
      </c>
      <c r="AP23" s="74">
        <f t="shared" si="31"/>
        <v>64.58051817653349</v>
      </c>
      <c r="AQ23" s="74">
        <f t="shared" si="31"/>
        <v>64.5805180322205</v>
      </c>
      <c r="AR23" s="74">
        <f t="shared" si="31"/>
        <v>64.58052211037386</v>
      </c>
      <c r="AS23" s="74">
        <f t="shared" si="31"/>
        <v>64.58040682983219</v>
      </c>
      <c r="AT23" s="74">
        <f t="shared" si="31"/>
        <v>64.58363756231526</v>
      </c>
      <c r="AU23" s="74">
        <f t="shared" si="32"/>
        <v>64.38367356944396</v>
      </c>
      <c r="AV23" s="76"/>
      <c r="AW23" s="6">
        <v>-5800</v>
      </c>
      <c r="AX23" s="6">
        <f t="shared" si="3"/>
        <v>0.011793241566787134</v>
      </c>
      <c r="AY23" s="20">
        <f t="shared" si="4"/>
        <v>0.005291033678912384</v>
      </c>
      <c r="AZ23" s="21">
        <f t="shared" si="5"/>
        <v>0.006502207887874751</v>
      </c>
      <c r="BA23" s="1">
        <f t="shared" si="6"/>
        <v>1.0122574166634626</v>
      </c>
      <c r="BB23" s="1">
        <f t="shared" si="7"/>
        <v>0.847283912678336</v>
      </c>
      <c r="BC23" s="1">
        <f t="shared" si="8"/>
        <v>1.5094708116799773</v>
      </c>
      <c r="BD23" s="1">
        <f t="shared" si="9"/>
        <v>0.9404808515406176</v>
      </c>
      <c r="BE23" s="1">
        <f t="shared" si="11"/>
        <v>64.14157037440313</v>
      </c>
      <c r="BF23" s="1">
        <f t="shared" si="11"/>
        <v>64.14157036958004</v>
      </c>
      <c r="BG23" s="1">
        <f t="shared" si="11"/>
        <v>64.14157027615393</v>
      </c>
      <c r="BH23" s="1">
        <f t="shared" si="11"/>
        <v>64.141568466441</v>
      </c>
      <c r="BI23" s="1">
        <f t="shared" si="11"/>
        <v>64.1415334137689</v>
      </c>
      <c r="BJ23" s="1">
        <f t="shared" si="11"/>
        <v>64.14085537663624</v>
      </c>
      <c r="BK23" s="1">
        <f t="shared" si="11"/>
        <v>64.12806153178074</v>
      </c>
      <c r="BL23" s="1">
        <f t="shared" si="10"/>
        <v>63.948347970757304</v>
      </c>
    </row>
    <row r="24" spans="1:64" ht="12.75">
      <c r="A24" s="72" t="s">
        <v>108</v>
      </c>
      <c r="B24" s="1" t="s">
        <v>109</v>
      </c>
      <c r="C24" s="36">
        <v>51413.5036</v>
      </c>
      <c r="D24" s="36">
        <v>0.0039</v>
      </c>
      <c r="E24" s="1">
        <f t="shared" si="12"/>
        <v>-5160.9771589797565</v>
      </c>
      <c r="F24" s="1">
        <f t="shared" si="13"/>
        <v>-5161</v>
      </c>
      <c r="G24" s="1">
        <f t="shared" si="14"/>
        <v>0.00805499999114545</v>
      </c>
      <c r="K24" s="1">
        <f t="shared" si="15"/>
        <v>0.00805499999114545</v>
      </c>
      <c r="O24" s="1">
        <f t="shared" si="16"/>
        <v>-0.008984785012209302</v>
      </c>
      <c r="Q24" s="73">
        <f t="shared" si="17"/>
        <v>36395.0036</v>
      </c>
      <c r="S24" s="14">
        <v>1</v>
      </c>
      <c r="Z24" s="1">
        <f t="shared" si="18"/>
        <v>-5161</v>
      </c>
      <c r="AA24" s="74">
        <f t="shared" si="19"/>
        <v>0.013722540993513443</v>
      </c>
      <c r="AB24" s="74">
        <f t="shared" si="20"/>
        <v>-0.0006313181949664376</v>
      </c>
      <c r="AC24" s="74">
        <f t="shared" si="21"/>
        <v>0.00805499999114545</v>
      </c>
      <c r="AD24" s="74">
        <f t="shared" si="22"/>
        <v>-0.005667541002367993</v>
      </c>
      <c r="AE24" s="74">
        <f t="shared" si="23"/>
        <v>3.212102101352239E-05</v>
      </c>
      <c r="AF24" s="1">
        <f t="shared" si="24"/>
        <v>0.00805499999114545</v>
      </c>
      <c r="AG24" s="75"/>
      <c r="AH24" s="1">
        <f t="shared" si="25"/>
        <v>0.008686318186111888</v>
      </c>
      <c r="AI24" s="1">
        <f t="shared" si="26"/>
        <v>0.9188781260103402</v>
      </c>
      <c r="AJ24" s="1">
        <f t="shared" si="27"/>
        <v>0.9967233273235881</v>
      </c>
      <c r="AK24" s="1">
        <f t="shared" si="28"/>
        <v>0.18280930381248592</v>
      </c>
      <c r="AL24" s="1">
        <f t="shared" si="29"/>
        <v>1.9884417316756204</v>
      </c>
      <c r="AM24" s="1">
        <f t="shared" si="30"/>
        <v>1.5377875640181669</v>
      </c>
      <c r="AN24" s="74">
        <f t="shared" si="31"/>
        <v>64.62832132995798</v>
      </c>
      <c r="AO24" s="74">
        <f t="shared" si="31"/>
        <v>64.628321329015</v>
      </c>
      <c r="AP24" s="74">
        <f t="shared" si="31"/>
        <v>64.62832135008627</v>
      </c>
      <c r="AQ24" s="74">
        <f t="shared" si="31"/>
        <v>64.62832087924325</v>
      </c>
      <c r="AR24" s="74">
        <f t="shared" si="31"/>
        <v>64.62833140012293</v>
      </c>
      <c r="AS24" s="74">
        <f t="shared" si="31"/>
        <v>64.62809619838151</v>
      </c>
      <c r="AT24" s="74">
        <f t="shared" si="31"/>
        <v>64.63329802834406</v>
      </c>
      <c r="AU24" s="74">
        <f t="shared" si="32"/>
        <v>64.43339253494348</v>
      </c>
      <c r="AV24" s="76"/>
      <c r="AW24" s="6">
        <v>-5600</v>
      </c>
      <c r="AX24" s="6">
        <f t="shared" si="3"/>
        <v>0.012603222450040173</v>
      </c>
      <c r="AY24" s="20">
        <f t="shared" si="4"/>
        <v>0.005195779854448945</v>
      </c>
      <c r="AZ24" s="21">
        <f t="shared" si="5"/>
        <v>0.0074074425955912284</v>
      </c>
      <c r="BA24" s="1">
        <f t="shared" si="6"/>
        <v>0.9802668769911875</v>
      </c>
      <c r="BB24" s="1">
        <f t="shared" si="7"/>
        <v>0.9211412501645228</v>
      </c>
      <c r="BC24" s="1">
        <f t="shared" si="8"/>
        <v>1.669622730583043</v>
      </c>
      <c r="BD24" s="1">
        <f t="shared" si="9"/>
        <v>1.1040526809546565</v>
      </c>
      <c r="BE24" s="1">
        <f t="shared" si="11"/>
        <v>64.29909011139279</v>
      </c>
      <c r="BF24" s="1">
        <f t="shared" si="11"/>
        <v>64.29909011136199</v>
      </c>
      <c r="BG24" s="1">
        <f t="shared" si="11"/>
        <v>64.29909010987247</v>
      </c>
      <c r="BH24" s="1">
        <f t="shared" si="11"/>
        <v>64.29909003782731</v>
      </c>
      <c r="BI24" s="1">
        <f t="shared" si="11"/>
        <v>64.29908655321339</v>
      </c>
      <c r="BJ24" s="1">
        <f t="shared" si="11"/>
        <v>64.2989181518494</v>
      </c>
      <c r="BK24" s="1">
        <f t="shared" si="11"/>
        <v>64.29108127397515</v>
      </c>
      <c r="BL24" s="1">
        <f t="shared" si="10"/>
        <v>64.10016160587034</v>
      </c>
    </row>
    <row r="25" spans="1:64" ht="12.75">
      <c r="A25" s="72" t="s">
        <v>111</v>
      </c>
      <c r="B25" s="1" t="s">
        <v>110</v>
      </c>
      <c r="C25" s="36">
        <v>52505.4982</v>
      </c>
      <c r="D25" s="36">
        <v>0.0003</v>
      </c>
      <c r="E25" s="1">
        <f t="shared" si="12"/>
        <v>-2064.4817172590797</v>
      </c>
      <c r="F25" s="1">
        <f t="shared" si="13"/>
        <v>-2064.5</v>
      </c>
      <c r="G25" s="1">
        <f t="shared" si="14"/>
        <v>0.006447499996284023</v>
      </c>
      <c r="K25" s="1">
        <f t="shared" si="15"/>
        <v>0.006447499996284023</v>
      </c>
      <c r="O25" s="1">
        <f t="shared" si="16"/>
        <v>-0.0007176225763356799</v>
      </c>
      <c r="Q25" s="73">
        <f t="shared" si="17"/>
        <v>37486.9982</v>
      </c>
      <c r="S25" s="14">
        <v>1</v>
      </c>
      <c r="Z25" s="1">
        <f t="shared" si="18"/>
        <v>-2064.5</v>
      </c>
      <c r="AA25" s="74">
        <f t="shared" si="19"/>
        <v>0.004253368886158617</v>
      </c>
      <c r="AB25" s="74">
        <f t="shared" si="20"/>
        <v>0.008037690998876551</v>
      </c>
      <c r="AC25" s="74">
        <f t="shared" si="21"/>
        <v>0.006447499996284023</v>
      </c>
      <c r="AD25" s="74">
        <f t="shared" si="22"/>
        <v>0.0021941311101254055</v>
      </c>
      <c r="AE25" s="74">
        <f t="shared" si="23"/>
        <v>4.8142113284201444E-06</v>
      </c>
      <c r="AF25" s="1">
        <f t="shared" si="24"/>
        <v>0.006447499996284023</v>
      </c>
      <c r="AG25" s="75"/>
      <c r="AH25" s="1">
        <f t="shared" si="25"/>
        <v>-0.0015901910025925277</v>
      </c>
      <c r="AI25" s="1">
        <f t="shared" si="26"/>
        <v>0.8311631330023234</v>
      </c>
      <c r="AJ25" s="1">
        <f t="shared" si="27"/>
        <v>-0.06708392137606829</v>
      </c>
      <c r="AK25" s="1">
        <f t="shared" si="28"/>
        <v>-0.10721059808810354</v>
      </c>
      <c r="AL25" s="1">
        <f t="shared" si="29"/>
        <v>-2.575838053150932</v>
      </c>
      <c r="AM25" s="1">
        <f t="shared" si="30"/>
        <v>-3.4403022982352356</v>
      </c>
      <c r="AN25" s="74">
        <f t="shared" si="31"/>
        <v>66.65746430631197</v>
      </c>
      <c r="AO25" s="74">
        <f t="shared" si="31"/>
        <v>66.65746623398474</v>
      </c>
      <c r="AP25" s="74">
        <f t="shared" si="31"/>
        <v>66.65745379806502</v>
      </c>
      <c r="AQ25" s="74">
        <f t="shared" si="31"/>
        <v>66.6575340276434</v>
      </c>
      <c r="AR25" s="74">
        <f t="shared" si="31"/>
        <v>66.65701652364527</v>
      </c>
      <c r="AS25" s="74">
        <f t="shared" si="31"/>
        <v>66.66035842544612</v>
      </c>
      <c r="AT25" s="74">
        <f t="shared" si="31"/>
        <v>66.63893436234972</v>
      </c>
      <c r="AU25" s="74">
        <f t="shared" si="32"/>
        <v>66.78384714058117</v>
      </c>
      <c r="AW25" s="6">
        <v>-5400</v>
      </c>
      <c r="AX25" s="6">
        <f t="shared" si="3"/>
        <v>0.013224507298944475</v>
      </c>
      <c r="AY25" s="20">
        <f t="shared" si="4"/>
        <v>0.005114649777626464</v>
      </c>
      <c r="AZ25" s="21">
        <f t="shared" si="5"/>
        <v>0.008109857521318011</v>
      </c>
      <c r="BA25" s="1">
        <f t="shared" si="6"/>
        <v>0.9506710178637522</v>
      </c>
      <c r="BB25" s="1">
        <f t="shared" si="7"/>
        <v>0.9690598046755865</v>
      </c>
      <c r="BC25" s="1">
        <f t="shared" si="8"/>
        <v>1.8200130023883567</v>
      </c>
      <c r="BD25" s="1">
        <f t="shared" si="9"/>
        <v>1.2863866398855794</v>
      </c>
      <c r="BE25" s="1">
        <f t="shared" si="11"/>
        <v>64.45173435604869</v>
      </c>
      <c r="BF25" s="1">
        <f t="shared" si="11"/>
        <v>64.45173435604887</v>
      </c>
      <c r="BG25" s="1">
        <f t="shared" si="11"/>
        <v>64.4517343560303</v>
      </c>
      <c r="BH25" s="1">
        <f t="shared" si="11"/>
        <v>64.45173435792324</v>
      </c>
      <c r="BI25" s="1">
        <f t="shared" si="11"/>
        <v>64.45173416502219</v>
      </c>
      <c r="BJ25" s="1">
        <f t="shared" si="11"/>
        <v>64.45175381877131</v>
      </c>
      <c r="BK25" s="1">
        <f t="shared" si="11"/>
        <v>64.44970926266286</v>
      </c>
      <c r="BL25" s="1">
        <f t="shared" si="10"/>
        <v>64.2519752409834</v>
      </c>
    </row>
    <row r="26" spans="1:64" ht="12.75">
      <c r="A26" s="72" t="s">
        <v>111</v>
      </c>
      <c r="B26" s="1" t="s">
        <v>110</v>
      </c>
      <c r="C26" s="36">
        <v>52510.4333</v>
      </c>
      <c r="D26" s="36">
        <v>0.0012</v>
      </c>
      <c r="E26" s="1">
        <f t="shared" si="12"/>
        <v>-2050.48758701849</v>
      </c>
      <c r="F26" s="1">
        <f t="shared" si="13"/>
        <v>-2050.5</v>
      </c>
      <c r="G26" s="1">
        <f t="shared" si="14"/>
        <v>0.004377499994006939</v>
      </c>
      <c r="K26" s="1">
        <f t="shared" si="15"/>
        <v>0.004377499994006939</v>
      </c>
      <c r="O26" s="1">
        <f t="shared" si="16"/>
        <v>-0.0006802448033331838</v>
      </c>
      <c r="Q26" s="73">
        <f t="shared" si="17"/>
        <v>37491.9333</v>
      </c>
      <c r="S26" s="14">
        <v>1</v>
      </c>
      <c r="Z26" s="1">
        <f t="shared" si="18"/>
        <v>-2050.5</v>
      </c>
      <c r="AA26" s="74">
        <f t="shared" si="19"/>
        <v>0.004182833765553635</v>
      </c>
      <c r="AB26" s="74">
        <f t="shared" si="20"/>
        <v>0.0060495643622657715</v>
      </c>
      <c r="AC26" s="74">
        <f t="shared" si="21"/>
        <v>0.004377499994006939</v>
      </c>
      <c r="AD26" s="74">
        <f t="shared" si="22"/>
        <v>0.00019466622845330447</v>
      </c>
      <c r="AE26" s="74">
        <f t="shared" si="23"/>
        <v>3.789494050023413E-08</v>
      </c>
      <c r="AF26" s="1">
        <f t="shared" si="24"/>
        <v>0.004377499994006939</v>
      </c>
      <c r="AG26" s="75"/>
      <c r="AH26" s="1">
        <f t="shared" si="25"/>
        <v>-0.0016720643682588327</v>
      </c>
      <c r="AI26" s="1">
        <f t="shared" si="26"/>
        <v>0.8320059071025319</v>
      </c>
      <c r="AJ26" s="1">
        <f t="shared" si="27"/>
        <v>-0.07487713105833262</v>
      </c>
      <c r="AK26" s="1">
        <f t="shared" si="28"/>
        <v>-0.10852642420883887</v>
      </c>
      <c r="AL26" s="1">
        <f t="shared" si="29"/>
        <v>-2.5680251167881183</v>
      </c>
      <c r="AM26" s="1">
        <f t="shared" si="30"/>
        <v>-3.390824820592375</v>
      </c>
      <c r="AN26" s="74">
        <f t="shared" si="31"/>
        <v>66.66666973444303</v>
      </c>
      <c r="AO26" s="74">
        <f t="shared" si="31"/>
        <v>66.66667159235195</v>
      </c>
      <c r="AP26" s="74">
        <f t="shared" si="31"/>
        <v>66.6666595153428</v>
      </c>
      <c r="AQ26" s="74">
        <f t="shared" si="31"/>
        <v>66.66673802197623</v>
      </c>
      <c r="AR26" s="74">
        <f t="shared" si="31"/>
        <v>66.6662277808679</v>
      </c>
      <c r="AS26" s="74">
        <f t="shared" si="31"/>
        <v>66.66954788849299</v>
      </c>
      <c r="AT26" s="74">
        <f t="shared" si="31"/>
        <v>66.64810469132303</v>
      </c>
      <c r="AU26" s="74">
        <f t="shared" si="32"/>
        <v>66.79447409503908</v>
      </c>
      <c r="AW26" s="6">
        <v>-5200</v>
      </c>
      <c r="AX26" s="6">
        <f t="shared" si="3"/>
        <v>0.013659081838950312</v>
      </c>
      <c r="AY26" s="20">
        <f t="shared" si="4"/>
        <v>0.005047643448444936</v>
      </c>
      <c r="AZ26" s="21">
        <f t="shared" si="5"/>
        <v>0.008611438390505375</v>
      </c>
      <c r="BA26" s="1">
        <f t="shared" si="6"/>
        <v>0.9237903589806212</v>
      </c>
      <c r="BB26" s="1">
        <f t="shared" si="7"/>
        <v>0.9942069810963873</v>
      </c>
      <c r="BC26" s="1">
        <f t="shared" si="8"/>
        <v>1.9617260986684524</v>
      </c>
      <c r="BD26" s="1">
        <f t="shared" si="9"/>
        <v>1.493743421129028</v>
      </c>
      <c r="BE26" s="1">
        <f t="shared" si="11"/>
        <v>64.5999102915414</v>
      </c>
      <c r="BF26" s="1">
        <f t="shared" si="11"/>
        <v>64.59991029116502</v>
      </c>
      <c r="BG26" s="1">
        <f t="shared" si="11"/>
        <v>64.59991030076768</v>
      </c>
      <c r="BH26" s="1">
        <f t="shared" si="11"/>
        <v>64.59991005578173</v>
      </c>
      <c r="BI26" s="1">
        <f t="shared" si="11"/>
        <v>64.5999163058404</v>
      </c>
      <c r="BJ26" s="1">
        <f t="shared" si="11"/>
        <v>64.59975679376313</v>
      </c>
      <c r="BK26" s="1">
        <f t="shared" si="11"/>
        <v>64.60378874625555</v>
      </c>
      <c r="BL26" s="1">
        <f t="shared" si="10"/>
        <v>64.40378887609643</v>
      </c>
    </row>
    <row r="27" spans="1:64" ht="12.75">
      <c r="A27" s="72" t="s">
        <v>111</v>
      </c>
      <c r="B27" s="1" t="s">
        <v>109</v>
      </c>
      <c r="C27" s="36">
        <v>52878.4247</v>
      </c>
      <c r="D27" s="36">
        <v>0.0018</v>
      </c>
      <c r="E27" s="1">
        <f t="shared" si="12"/>
        <v>-1006.9991918447188</v>
      </c>
      <c r="F27" s="1">
        <f t="shared" si="13"/>
        <v>-1007</v>
      </c>
      <c r="G27" s="1">
        <f t="shared" si="14"/>
        <v>0.00028500000189524144</v>
      </c>
      <c r="K27" s="1">
        <f t="shared" si="15"/>
        <v>0.00028500000189524144</v>
      </c>
      <c r="O27" s="1">
        <f t="shared" si="16"/>
        <v>0.0021057342058171872</v>
      </c>
      <c r="Q27" s="73">
        <f t="shared" si="17"/>
        <v>37859.9247</v>
      </c>
      <c r="S27" s="14">
        <v>1</v>
      </c>
      <c r="Z27" s="1">
        <f t="shared" si="18"/>
        <v>-1007</v>
      </c>
      <c r="AA27" s="74">
        <f t="shared" si="19"/>
        <v>-0.0002346428152846308</v>
      </c>
      <c r="AB27" s="74">
        <f t="shared" si="20"/>
        <v>0.007414464810090503</v>
      </c>
      <c r="AC27" s="74">
        <f t="shared" si="21"/>
        <v>0.00028500000189524144</v>
      </c>
      <c r="AD27" s="74">
        <f t="shared" si="22"/>
        <v>0.0005196428171798722</v>
      </c>
      <c r="AE27" s="74">
        <f t="shared" si="23"/>
        <v>2.700286574466341E-07</v>
      </c>
      <c r="AF27" s="1">
        <f t="shared" si="24"/>
        <v>0.00028500000189524144</v>
      </c>
      <c r="AG27" s="75"/>
      <c r="AH27" s="1">
        <f t="shared" si="25"/>
        <v>-0.007129464808195262</v>
      </c>
      <c r="AI27" s="1">
        <f t="shared" si="26"/>
        <v>0.931197871626033</v>
      </c>
      <c r="AJ27" s="1">
        <f t="shared" si="27"/>
        <v>-0.6601295018549481</v>
      </c>
      <c r="AK27" s="1">
        <f t="shared" si="28"/>
        <v>-0.18779314985167103</v>
      </c>
      <c r="AL27" s="1">
        <f t="shared" si="29"/>
        <v>-1.9219812402773502</v>
      </c>
      <c r="AM27" s="1">
        <f t="shared" si="30"/>
        <v>-1.4313734477869995</v>
      </c>
      <c r="AN27" s="74">
        <f t="shared" si="31"/>
        <v>67.38896790217125</v>
      </c>
      <c r="AO27" s="74">
        <f t="shared" si="31"/>
        <v>67.3889679022367</v>
      </c>
      <c r="AP27" s="74">
        <f t="shared" si="31"/>
        <v>67.38896790012085</v>
      </c>
      <c r="AQ27" s="74">
        <f t="shared" si="31"/>
        <v>67.38896796852795</v>
      </c>
      <c r="AR27" s="74">
        <f t="shared" si="31"/>
        <v>67.3889657568818</v>
      </c>
      <c r="AS27" s="74">
        <f t="shared" si="31"/>
        <v>67.38903727668428</v>
      </c>
      <c r="AT27" s="74">
        <f t="shared" si="31"/>
        <v>67.38674080507953</v>
      </c>
      <c r="AU27" s="74">
        <f t="shared" si="32"/>
        <v>67.58656173624138</v>
      </c>
      <c r="AW27" s="6">
        <v>-5000</v>
      </c>
      <c r="AX27" s="6">
        <f t="shared" si="3"/>
        <v>0.013913113620592492</v>
      </c>
      <c r="AY27" s="20">
        <f t="shared" si="4"/>
        <v>0.004994760866904364</v>
      </c>
      <c r="AZ27" s="21">
        <f t="shared" si="5"/>
        <v>0.008918352753688128</v>
      </c>
      <c r="BA27" s="1">
        <f t="shared" si="6"/>
        <v>0.8997498894956661</v>
      </c>
      <c r="BB27" s="1">
        <f t="shared" si="7"/>
        <v>0.9996509293821809</v>
      </c>
      <c r="BC27" s="1">
        <f t="shared" si="8"/>
        <v>2.0958397190066913</v>
      </c>
      <c r="BD27" s="1">
        <f t="shared" si="9"/>
        <v>1.7349436604740043</v>
      </c>
      <c r="BE27" s="1">
        <f t="shared" si="11"/>
        <v>64.74405922601039</v>
      </c>
      <c r="BF27" s="1">
        <f t="shared" si="11"/>
        <v>64.74405921262165</v>
      </c>
      <c r="BG27" s="1">
        <f t="shared" si="11"/>
        <v>64.74405941256359</v>
      </c>
      <c r="BH27" s="1">
        <f t="shared" si="11"/>
        <v>64.74405642670355</v>
      </c>
      <c r="BI27" s="1">
        <f t="shared" si="11"/>
        <v>64.74410101383923</v>
      </c>
      <c r="BJ27" s="1">
        <f t="shared" si="11"/>
        <v>64.74343462168659</v>
      </c>
      <c r="BK27" s="1">
        <f t="shared" si="11"/>
        <v>64.75326760310385</v>
      </c>
      <c r="BL27" s="1">
        <f t="shared" si="10"/>
        <v>64.55560251120949</v>
      </c>
    </row>
    <row r="28" spans="1:64" ht="12.75">
      <c r="A28" s="72" t="s">
        <v>111</v>
      </c>
      <c r="B28" s="1" t="s">
        <v>110</v>
      </c>
      <c r="C28" s="36">
        <v>52887.4157</v>
      </c>
      <c r="D28" s="36">
        <v>0.0026</v>
      </c>
      <c r="E28" s="1">
        <f t="shared" si="12"/>
        <v>-981.5040195091655</v>
      </c>
      <c r="F28" s="1">
        <f t="shared" si="13"/>
        <v>-981.5</v>
      </c>
      <c r="G28" s="1">
        <f t="shared" si="14"/>
        <v>-0.0014175000032992102</v>
      </c>
      <c r="K28" s="1">
        <f t="shared" si="15"/>
        <v>-0.0014175000032992102</v>
      </c>
      <c r="O28" s="1">
        <f t="shared" si="16"/>
        <v>0.0021738151495003057</v>
      </c>
      <c r="Q28" s="73">
        <f t="shared" si="17"/>
        <v>37868.9157</v>
      </c>
      <c r="S28" s="14">
        <v>1</v>
      </c>
      <c r="Z28" s="1">
        <f t="shared" si="18"/>
        <v>-981.5</v>
      </c>
      <c r="AA28" s="74">
        <f t="shared" si="19"/>
        <v>-0.0003077682316966861</v>
      </c>
      <c r="AB28" s="74">
        <f t="shared" si="20"/>
        <v>0.005815315409920678</v>
      </c>
      <c r="AC28" s="74">
        <f t="shared" si="21"/>
        <v>-0.0014175000032992102</v>
      </c>
      <c r="AD28" s="74">
        <f t="shared" si="22"/>
        <v>-0.0011097317716025241</v>
      </c>
      <c r="AE28" s="74">
        <f t="shared" si="23"/>
        <v>1.2315046049040768E-06</v>
      </c>
      <c r="AF28" s="1">
        <f t="shared" si="24"/>
        <v>-0.0014175000032992102</v>
      </c>
      <c r="AG28" s="75"/>
      <c r="AH28" s="1">
        <f t="shared" si="25"/>
        <v>-0.007232815413219888</v>
      </c>
      <c r="AI28" s="1">
        <f t="shared" si="26"/>
        <v>0.9345718798113041</v>
      </c>
      <c r="AJ28" s="1">
        <f t="shared" si="27"/>
        <v>-0.6734751726594189</v>
      </c>
      <c r="AK28" s="1">
        <f t="shared" si="28"/>
        <v>-0.18899513509234456</v>
      </c>
      <c r="AL28" s="1">
        <f t="shared" si="29"/>
        <v>-1.9040724137988798</v>
      </c>
      <c r="AM28" s="1">
        <f t="shared" si="30"/>
        <v>-1.4044177383666814</v>
      </c>
      <c r="AN28" s="74">
        <f t="shared" si="31"/>
        <v>67.40777734804352</v>
      </c>
      <c r="AO28" s="74">
        <f t="shared" si="31"/>
        <v>67.4077773480663</v>
      </c>
      <c r="AP28" s="74">
        <f t="shared" si="31"/>
        <v>67.40777734722928</v>
      </c>
      <c r="AQ28" s="74">
        <f t="shared" si="31"/>
        <v>67.40777737799249</v>
      </c>
      <c r="AR28" s="74">
        <f t="shared" si="31"/>
        <v>67.40777624734214</v>
      </c>
      <c r="AS28" s="74">
        <f t="shared" si="31"/>
        <v>67.40781780863219</v>
      </c>
      <c r="AT28" s="74">
        <f t="shared" si="31"/>
        <v>67.40629824609398</v>
      </c>
      <c r="AU28" s="74">
        <f t="shared" si="32"/>
        <v>67.6059179747183</v>
      </c>
      <c r="AW28" s="6">
        <v>-4800</v>
      </c>
      <c r="AX28" s="6">
        <f t="shared" si="3"/>
        <v>0.013995517195967125</v>
      </c>
      <c r="AY28" s="20">
        <f t="shared" si="4"/>
        <v>0.004956002033004749</v>
      </c>
      <c r="AZ28" s="21">
        <f t="shared" si="5"/>
        <v>0.009039515162962376</v>
      </c>
      <c r="BA28" s="1">
        <f t="shared" si="6"/>
        <v>0.8785518204380343</v>
      </c>
      <c r="BB28" s="1">
        <f t="shared" si="7"/>
        <v>0.9881710875581038</v>
      </c>
      <c r="BC28" s="1">
        <f t="shared" si="8"/>
        <v>2.2233796147378575</v>
      </c>
      <c r="BD28" s="1">
        <f t="shared" si="9"/>
        <v>2.0229137118150913</v>
      </c>
      <c r="BE28" s="1">
        <f t="shared" si="11"/>
        <v>64.88463171361157</v>
      </c>
      <c r="BF28" s="1">
        <f t="shared" si="11"/>
        <v>64.88463161088511</v>
      </c>
      <c r="BG28" s="1">
        <f t="shared" si="11"/>
        <v>64.88463271895708</v>
      </c>
      <c r="BH28" s="1">
        <f t="shared" si="11"/>
        <v>64.88462076647515</v>
      </c>
      <c r="BI28" s="1">
        <f t="shared" si="11"/>
        <v>64.88474968035429</v>
      </c>
      <c r="BJ28" s="1">
        <f t="shared" si="11"/>
        <v>64.88335759469956</v>
      </c>
      <c r="BK28" s="1">
        <f t="shared" si="11"/>
        <v>64.89819954045923</v>
      </c>
      <c r="BL28" s="1">
        <f t="shared" si="10"/>
        <v>64.70741614632252</v>
      </c>
    </row>
    <row r="29" spans="1:64" ht="12.75">
      <c r="A29" s="72" t="s">
        <v>112</v>
      </c>
      <c r="B29" s="1" t="s">
        <v>110</v>
      </c>
      <c r="C29" s="36">
        <v>53217.50227</v>
      </c>
      <c r="D29" s="36">
        <v>0.0024</v>
      </c>
      <c r="E29" s="1">
        <f t="shared" si="12"/>
        <v>-45.49979441665446</v>
      </c>
      <c r="F29" s="1">
        <f t="shared" si="13"/>
        <v>-45.5</v>
      </c>
      <c r="G29" s="1">
        <f t="shared" si="14"/>
        <v>7.249999180203304E-05</v>
      </c>
      <c r="K29" s="1">
        <f t="shared" si="15"/>
        <v>7.249999180203304E-05</v>
      </c>
      <c r="O29" s="1">
        <f t="shared" si="16"/>
        <v>0.0046727862588100775</v>
      </c>
      <c r="Q29" s="73">
        <f t="shared" si="17"/>
        <v>38199.00227</v>
      </c>
      <c r="S29" s="14">
        <v>1</v>
      </c>
      <c r="Z29" s="1">
        <f t="shared" si="18"/>
        <v>-45.5</v>
      </c>
      <c r="AA29" s="74">
        <f t="shared" si="19"/>
        <v>-0.0008031554477172329</v>
      </c>
      <c r="AB29" s="74">
        <f t="shared" si="20"/>
        <v>0.009069030643625303</v>
      </c>
      <c r="AC29" s="74">
        <f t="shared" si="21"/>
        <v>7.249999180203304E-05</v>
      </c>
      <c r="AD29" s="74">
        <f t="shared" si="22"/>
        <v>0.000875655439519266</v>
      </c>
      <c r="AE29" s="74">
        <f t="shared" si="23"/>
        <v>7.667724487596789E-07</v>
      </c>
      <c r="AF29" s="1">
        <f t="shared" si="24"/>
        <v>7.249999180203304E-05</v>
      </c>
      <c r="AG29" s="75"/>
      <c r="AH29" s="1">
        <f t="shared" si="25"/>
        <v>-0.00899653065182327</v>
      </c>
      <c r="AI29" s="1">
        <f t="shared" si="26"/>
        <v>1.0838228553114866</v>
      </c>
      <c r="AJ29" s="1">
        <f t="shared" si="27"/>
        <v>-0.997812840269447</v>
      </c>
      <c r="AK29" s="1">
        <f t="shared" si="28"/>
        <v>-0.1815866981015668</v>
      </c>
      <c r="AL29" s="1">
        <f t="shared" si="29"/>
        <v>-1.1383267644345754</v>
      </c>
      <c r="AM29" s="1">
        <f t="shared" si="30"/>
        <v>-0.6397888496410238</v>
      </c>
      <c r="AN29" s="74">
        <f t="shared" si="31"/>
        <v>68.1522480969055</v>
      </c>
      <c r="AO29" s="74">
        <f t="shared" si="31"/>
        <v>68.15224846290735</v>
      </c>
      <c r="AP29" s="74">
        <f t="shared" si="31"/>
        <v>68.15225166651669</v>
      </c>
      <c r="AQ29" s="74">
        <f t="shared" si="31"/>
        <v>68.1522797070368</v>
      </c>
      <c r="AR29" s="74">
        <f t="shared" si="31"/>
        <v>68.15252509162549</v>
      </c>
      <c r="AS29" s="74">
        <f t="shared" si="31"/>
        <v>68.1546687933179</v>
      </c>
      <c r="AT29" s="74">
        <f t="shared" si="31"/>
        <v>68.17312523941523</v>
      </c>
      <c r="AU29" s="74">
        <f t="shared" si="32"/>
        <v>68.31640578704733</v>
      </c>
      <c r="AW29" s="6">
        <v>-4600</v>
      </c>
      <c r="AX29" s="6">
        <f t="shared" si="3"/>
        <v>0.013916926195646027</v>
      </c>
      <c r="AY29" s="20">
        <f t="shared" si="4"/>
        <v>0.004931366946746091</v>
      </c>
      <c r="AZ29" s="21">
        <f t="shared" si="5"/>
        <v>0.008985559248899936</v>
      </c>
      <c r="BA29" s="1">
        <f t="shared" si="6"/>
        <v>0.8601278754157462</v>
      </c>
      <c r="BB29" s="1">
        <f t="shared" si="7"/>
        <v>0.9621852315082652</v>
      </c>
      <c r="BC29" s="1">
        <f t="shared" si="8"/>
        <v>2.345298908802501</v>
      </c>
      <c r="BD29" s="1">
        <f t="shared" si="9"/>
        <v>2.377496268019316</v>
      </c>
      <c r="BE29" s="1">
        <f t="shared" si="11"/>
        <v>65.0220725281532</v>
      </c>
      <c r="BF29" s="1">
        <f t="shared" si="11"/>
        <v>65.02207213137115</v>
      </c>
      <c r="BG29" s="1">
        <f t="shared" si="11"/>
        <v>65.0220755485677</v>
      </c>
      <c r="BH29" s="1">
        <f t="shared" si="11"/>
        <v>65.02204611819123</v>
      </c>
      <c r="BI29" s="1">
        <f t="shared" si="11"/>
        <v>65.02229954553212</v>
      </c>
      <c r="BJ29" s="1">
        <f t="shared" si="11"/>
        <v>65.02011430126721</v>
      </c>
      <c r="BK29" s="1">
        <f t="shared" si="11"/>
        <v>65.03874285903825</v>
      </c>
      <c r="BL29" s="1">
        <f t="shared" si="10"/>
        <v>64.85922978143557</v>
      </c>
    </row>
    <row r="30" spans="1:64" ht="12.75">
      <c r="A30" s="72" t="s">
        <v>111</v>
      </c>
      <c r="B30" s="1" t="s">
        <v>109</v>
      </c>
      <c r="C30" s="36">
        <v>53221.5535</v>
      </c>
      <c r="D30" s="36">
        <v>0.0032</v>
      </c>
      <c r="E30" s="1">
        <f t="shared" si="12"/>
        <v>-34.01199472572542</v>
      </c>
      <c r="F30" s="1">
        <f t="shared" si="13"/>
        <v>-34</v>
      </c>
      <c r="G30" s="1">
        <f t="shared" si="14"/>
        <v>-0.004229999998642597</v>
      </c>
      <c r="K30" s="1">
        <f t="shared" si="15"/>
        <v>-0.004229999998642597</v>
      </c>
      <c r="O30" s="1">
        <f t="shared" si="16"/>
        <v>0.0047034894294907</v>
      </c>
      <c r="Q30" s="73">
        <f t="shared" si="17"/>
        <v>38203.0535</v>
      </c>
      <c r="S30" s="14">
        <v>1</v>
      </c>
      <c r="Z30" s="1">
        <f t="shared" si="18"/>
        <v>-34</v>
      </c>
      <c r="AA30" s="74">
        <f t="shared" si="19"/>
        <v>-0.000776238369013877</v>
      </c>
      <c r="AB30" s="74">
        <f t="shared" si="20"/>
        <v>0.004757120363063775</v>
      </c>
      <c r="AC30" s="74">
        <f t="shared" si="21"/>
        <v>-0.004229999998642597</v>
      </c>
      <c r="AD30" s="74">
        <f t="shared" si="22"/>
        <v>-0.0034537616296287203</v>
      </c>
      <c r="AE30" s="74">
        <f t="shared" si="23"/>
        <v>1.1928469394295634E-05</v>
      </c>
      <c r="AF30" s="1">
        <f t="shared" si="24"/>
        <v>-0.004229999998642597</v>
      </c>
      <c r="AG30" s="75"/>
      <c r="AH30" s="1">
        <f t="shared" si="25"/>
        <v>-0.008987120361706373</v>
      </c>
      <c r="AI30" s="1">
        <f t="shared" si="26"/>
        <v>1.0858010108726261</v>
      </c>
      <c r="AJ30" s="1">
        <f t="shared" si="27"/>
        <v>-0.9984752538977787</v>
      </c>
      <c r="AK30" s="1">
        <f t="shared" si="28"/>
        <v>-0.1806604177268377</v>
      </c>
      <c r="AL30" s="1">
        <f t="shared" si="29"/>
        <v>-1.1274052922569504</v>
      </c>
      <c r="AM30" s="1">
        <f t="shared" si="30"/>
        <v>-0.6321195896936599</v>
      </c>
      <c r="AN30" s="74">
        <f t="shared" si="31"/>
        <v>68.16211230281344</v>
      </c>
      <c r="AO30" s="74">
        <f t="shared" si="31"/>
        <v>68.16211269625428</v>
      </c>
      <c r="AP30" s="74">
        <f t="shared" si="31"/>
        <v>68.16211609207122</v>
      </c>
      <c r="AQ30" s="74">
        <f t="shared" si="31"/>
        <v>68.16214540094366</v>
      </c>
      <c r="AR30" s="74">
        <f t="shared" si="31"/>
        <v>68.16239831195536</v>
      </c>
      <c r="AS30" s="74">
        <f t="shared" si="31"/>
        <v>68.16457699827403</v>
      </c>
      <c r="AT30" s="74">
        <f t="shared" si="31"/>
        <v>68.18307802850198</v>
      </c>
      <c r="AU30" s="74">
        <f t="shared" si="32"/>
        <v>68.32513507106634</v>
      </c>
      <c r="AW30" s="6">
        <v>-4400</v>
      </c>
      <c r="AX30" s="6">
        <f t="shared" si="3"/>
        <v>0.013688990187848256</v>
      </c>
      <c r="AY30" s="20">
        <f t="shared" si="4"/>
        <v>0.004920855608128386</v>
      </c>
      <c r="AZ30" s="21">
        <f t="shared" si="5"/>
        <v>0.00876813457971987</v>
      </c>
      <c r="BA30" s="1">
        <f t="shared" si="6"/>
        <v>0.8443748613485594</v>
      </c>
      <c r="BB30" s="1">
        <f t="shared" si="7"/>
        <v>0.923742899729383</v>
      </c>
      <c r="BC30" s="1">
        <f t="shared" si="8"/>
        <v>2.4624725545506925</v>
      </c>
      <c r="BD30" s="1">
        <f t="shared" si="9"/>
        <v>2.8309208169769455</v>
      </c>
      <c r="BE30" s="1">
        <f t="shared" si="11"/>
        <v>65.15681251431035</v>
      </c>
      <c r="BF30" s="1">
        <f t="shared" si="11"/>
        <v>65.1568115015573</v>
      </c>
      <c r="BG30" s="1">
        <f t="shared" si="11"/>
        <v>65.15681889736052</v>
      </c>
      <c r="BH30" s="1">
        <f t="shared" si="11"/>
        <v>65.15676488689628</v>
      </c>
      <c r="BI30" s="1">
        <f t="shared" si="11"/>
        <v>65.15715924594703</v>
      </c>
      <c r="BJ30" s="1">
        <f t="shared" si="11"/>
        <v>65.15427599976603</v>
      </c>
      <c r="BK30" s="1">
        <f t="shared" si="11"/>
        <v>65.1751568116075</v>
      </c>
      <c r="BL30" s="1">
        <f t="shared" si="10"/>
        <v>65.0110434165486</v>
      </c>
    </row>
    <row r="31" spans="1:64" ht="12.75">
      <c r="A31" s="72" t="s">
        <v>112</v>
      </c>
      <c r="B31" s="1" t="s">
        <v>109</v>
      </c>
      <c r="C31" s="36">
        <v>53226.49085</v>
      </c>
      <c r="D31" s="36">
        <v>0.0016</v>
      </c>
      <c r="E31" s="1">
        <f t="shared" si="12"/>
        <v>-20.01148431186442</v>
      </c>
      <c r="F31" s="1">
        <f t="shared" si="13"/>
        <v>-20</v>
      </c>
      <c r="G31" s="1">
        <f t="shared" si="14"/>
        <v>-0.00405000000318978</v>
      </c>
      <c r="K31" s="1">
        <f t="shared" si="15"/>
        <v>-0.00405000000318978</v>
      </c>
      <c r="O31" s="1">
        <f t="shared" si="16"/>
        <v>0.004740867202493197</v>
      </c>
      <c r="Q31" s="73">
        <f t="shared" si="17"/>
        <v>38207.99085</v>
      </c>
      <c r="S31" s="14">
        <v>1</v>
      </c>
      <c r="Z31" s="1">
        <f t="shared" si="18"/>
        <v>-20</v>
      </c>
      <c r="AA31" s="74">
        <f t="shared" si="19"/>
        <v>-0.0007421997088208152</v>
      </c>
      <c r="AB31" s="74">
        <f t="shared" si="20"/>
        <v>0.00492445733773959</v>
      </c>
      <c r="AC31" s="74">
        <f t="shared" si="21"/>
        <v>-0.00405000000318978</v>
      </c>
      <c r="AD31" s="74">
        <f t="shared" si="22"/>
        <v>-0.0033078002943689646</v>
      </c>
      <c r="AE31" s="74">
        <f t="shared" si="23"/>
        <v>1.0941542787427408E-05</v>
      </c>
      <c r="AF31" s="1">
        <f t="shared" si="24"/>
        <v>-0.00405000000318978</v>
      </c>
      <c r="AG31" s="75"/>
      <c r="AH31" s="1">
        <f t="shared" si="25"/>
        <v>-0.00897445734092937</v>
      </c>
      <c r="AI31" s="1">
        <f t="shared" si="26"/>
        <v>1.0882050157513365</v>
      </c>
      <c r="AJ31" s="1">
        <f t="shared" si="27"/>
        <v>-0.9991231713480587</v>
      </c>
      <c r="AK31" s="1">
        <f t="shared" si="28"/>
        <v>-0.17949895597553336</v>
      </c>
      <c r="AL31" s="1">
        <f t="shared" si="29"/>
        <v>-1.1140558178133275</v>
      </c>
      <c r="AM31" s="1">
        <f t="shared" si="30"/>
        <v>-0.6228169052075248</v>
      </c>
      <c r="AN31" s="74">
        <f t="shared" si="31"/>
        <v>68.17414515820774</v>
      </c>
      <c r="AO31" s="74">
        <f t="shared" si="31"/>
        <v>68.1741455868734</v>
      </c>
      <c r="AP31" s="74">
        <f t="shared" si="31"/>
        <v>68.17414922537908</v>
      </c>
      <c r="AQ31" s="74">
        <f t="shared" si="31"/>
        <v>68.17418010821271</v>
      </c>
      <c r="AR31" s="74">
        <f t="shared" si="31"/>
        <v>68.17444218223699</v>
      </c>
      <c r="AS31" s="74">
        <f t="shared" si="31"/>
        <v>68.17666238526927</v>
      </c>
      <c r="AT31" s="74">
        <f t="shared" si="31"/>
        <v>68.19520906852907</v>
      </c>
      <c r="AU31" s="74">
        <f t="shared" si="32"/>
        <v>68.33576202552425</v>
      </c>
      <c r="AW31" s="6">
        <v>-4200</v>
      </c>
      <c r="AX31" s="6">
        <f t="shared" si="3"/>
        <v>0.013323916549494686</v>
      </c>
      <c r="AY31" s="20">
        <f t="shared" si="4"/>
        <v>0.004924468017151639</v>
      </c>
      <c r="AZ31" s="21">
        <f t="shared" si="5"/>
        <v>0.008399448532343047</v>
      </c>
      <c r="BA31" s="1">
        <f t="shared" si="6"/>
        <v>0.8311778798870995</v>
      </c>
      <c r="BB31" s="1">
        <f t="shared" si="7"/>
        <v>0.8745525786025423</v>
      </c>
      <c r="BC31" s="1">
        <f t="shared" si="8"/>
        <v>2.5757005174201377</v>
      </c>
      <c r="BD31" s="1">
        <f t="shared" si="9"/>
        <v>3.439419824703544</v>
      </c>
      <c r="BE31" s="1">
        <f t="shared" si="11"/>
        <v>65.28926501533694</v>
      </c>
      <c r="BF31" s="1">
        <f t="shared" si="11"/>
        <v>65.28926308889675</v>
      </c>
      <c r="BG31" s="1">
        <f t="shared" si="11"/>
        <v>65.28927551850803</v>
      </c>
      <c r="BH31" s="1">
        <f t="shared" si="11"/>
        <v>65.2891953190256</v>
      </c>
      <c r="BI31" s="1">
        <f t="shared" si="11"/>
        <v>65.28971269728414</v>
      </c>
      <c r="BJ31" s="1">
        <f t="shared" si="11"/>
        <v>65.28637116484447</v>
      </c>
      <c r="BK31" s="1">
        <f t="shared" si="11"/>
        <v>65.30779563935383</v>
      </c>
      <c r="BL31" s="1">
        <f t="shared" si="10"/>
        <v>65.16285705166166</v>
      </c>
    </row>
    <row r="32" spans="1:64" ht="12.75">
      <c r="A32" s="72" t="s">
        <v>111</v>
      </c>
      <c r="B32" s="1" t="s">
        <v>110</v>
      </c>
      <c r="C32" s="36">
        <v>53233.3726</v>
      </c>
      <c r="D32" s="36">
        <v>0.0004</v>
      </c>
      <c r="E32" s="1">
        <f t="shared" si="12"/>
        <v>-0.4973699508020062</v>
      </c>
      <c r="F32" s="1">
        <f t="shared" si="13"/>
        <v>-0.5</v>
      </c>
      <c r="G32" s="1">
        <f t="shared" si="14"/>
        <v>0.0009274999974877574</v>
      </c>
      <c r="K32" s="1">
        <f t="shared" si="15"/>
        <v>0.0009274999974877574</v>
      </c>
      <c r="O32" s="1">
        <f t="shared" si="16"/>
        <v>0.0047929291006038165</v>
      </c>
      <c r="Q32" s="73">
        <f t="shared" si="17"/>
        <v>38214.8726</v>
      </c>
      <c r="S32" s="14">
        <v>1</v>
      </c>
      <c r="Z32" s="1">
        <f t="shared" si="18"/>
        <v>-0.5</v>
      </c>
      <c r="AA32" s="74">
        <f t="shared" si="19"/>
        <v>-0.0006924527827830065</v>
      </c>
      <c r="AB32" s="74">
        <f t="shared" si="20"/>
        <v>0.009882098953649946</v>
      </c>
      <c r="AC32" s="74">
        <f t="shared" si="21"/>
        <v>0.0009274999974877574</v>
      </c>
      <c r="AD32" s="74">
        <f t="shared" si="22"/>
        <v>0.0016199527802707638</v>
      </c>
      <c r="AE32" s="74">
        <f t="shared" si="23"/>
        <v>2.6242470103069777E-06</v>
      </c>
      <c r="AF32" s="1">
        <f t="shared" si="24"/>
        <v>0.0009274999974877574</v>
      </c>
      <c r="AG32" s="75"/>
      <c r="AH32" s="1">
        <f t="shared" si="25"/>
        <v>-0.008954598956162189</v>
      </c>
      <c r="AI32" s="1">
        <f t="shared" si="26"/>
        <v>1.09154466225535</v>
      </c>
      <c r="AJ32" s="1">
        <f t="shared" si="27"/>
        <v>-0.9997311834168358</v>
      </c>
      <c r="AK32" s="1">
        <f t="shared" si="28"/>
        <v>-0.17781893828429496</v>
      </c>
      <c r="AL32" s="1">
        <f t="shared" si="29"/>
        <v>-1.0953635031154627</v>
      </c>
      <c r="AM32" s="1">
        <f t="shared" si="30"/>
        <v>-0.6099200613336965</v>
      </c>
      <c r="AN32" s="74">
        <f t="shared" si="31"/>
        <v>68.19094949476778</v>
      </c>
      <c r="AO32" s="74">
        <f t="shared" si="31"/>
        <v>68.19094997586814</v>
      </c>
      <c r="AP32" s="74">
        <f t="shared" si="31"/>
        <v>68.19095396797853</v>
      </c>
      <c r="AQ32" s="74">
        <f t="shared" si="31"/>
        <v>68.1909870931948</v>
      </c>
      <c r="AR32" s="74">
        <f t="shared" si="31"/>
        <v>68.19126189928922</v>
      </c>
      <c r="AS32" s="74">
        <f t="shared" si="31"/>
        <v>68.19353784407618</v>
      </c>
      <c r="AT32" s="74">
        <f t="shared" si="31"/>
        <v>68.21213228817342</v>
      </c>
      <c r="AU32" s="74">
        <f t="shared" si="32"/>
        <v>68.35056385494778</v>
      </c>
      <c r="AW32" s="6">
        <v>-4000</v>
      </c>
      <c r="AX32" s="6">
        <f t="shared" si="3"/>
        <v>0.01283419105158793</v>
      </c>
      <c r="AY32" s="20">
        <f t="shared" si="4"/>
        <v>0.004942204173815847</v>
      </c>
      <c r="AZ32" s="21">
        <f t="shared" si="5"/>
        <v>0.007891986877772083</v>
      </c>
      <c r="BA32" s="1">
        <f t="shared" si="6"/>
        <v>0.8204249493105298</v>
      </c>
      <c r="BB32" s="1">
        <f t="shared" si="7"/>
        <v>0.816023278353291</v>
      </c>
      <c r="BC32" s="1">
        <f t="shared" si="8"/>
        <v>2.6857156061346448</v>
      </c>
      <c r="BD32" s="1">
        <f t="shared" si="9"/>
        <v>4.310903841576016</v>
      </c>
      <c r="BE32" s="1">
        <f t="shared" si="11"/>
        <v>65.41982524760024</v>
      </c>
      <c r="BF32" s="1">
        <f t="shared" si="11"/>
        <v>65.41982235385063</v>
      </c>
      <c r="BG32" s="1">
        <f t="shared" si="11"/>
        <v>65.41983936330992</v>
      </c>
      <c r="BH32" s="1">
        <f t="shared" si="11"/>
        <v>65.41973937914956</v>
      </c>
      <c r="BI32" s="1">
        <f t="shared" si="11"/>
        <v>65.4203270125422</v>
      </c>
      <c r="BJ32" s="1">
        <f t="shared" si="11"/>
        <v>65.4168702665674</v>
      </c>
      <c r="BK32" s="1">
        <f t="shared" si="11"/>
        <v>65.4371004232215</v>
      </c>
      <c r="BL32" s="1">
        <f t="shared" si="10"/>
        <v>65.31467068677469</v>
      </c>
    </row>
    <row r="33" spans="1:64" ht="12.75">
      <c r="A33" s="72" t="s">
        <v>112</v>
      </c>
      <c r="B33" s="1" t="s">
        <v>109</v>
      </c>
      <c r="C33" s="36">
        <v>53233.545079999996</v>
      </c>
      <c r="D33" s="36">
        <v>0.0006</v>
      </c>
      <c r="E33" s="1">
        <f t="shared" si="12"/>
        <v>-0.008280047089280257</v>
      </c>
      <c r="F33" s="1">
        <f t="shared" si="13"/>
        <v>0</v>
      </c>
      <c r="G33" s="1">
        <f t="shared" si="14"/>
        <v>-0.0029200000062701292</v>
      </c>
      <c r="K33" s="1">
        <f t="shared" si="15"/>
        <v>-0.0029200000062701292</v>
      </c>
      <c r="O33" s="1">
        <f t="shared" si="16"/>
        <v>0.004794264021068192</v>
      </c>
      <c r="Q33" s="73">
        <f t="shared" si="17"/>
        <v>38215.045079999996</v>
      </c>
      <c r="S33" s="14">
        <v>1</v>
      </c>
      <c r="Z33" s="1">
        <f t="shared" si="18"/>
        <v>0</v>
      </c>
      <c r="AA33" s="74">
        <f t="shared" si="19"/>
        <v>-0.0006911413272854706</v>
      </c>
      <c r="AB33" s="74">
        <f t="shared" si="20"/>
        <v>0.006034055632716072</v>
      </c>
      <c r="AC33" s="74">
        <f t="shared" si="21"/>
        <v>-0.0029200000062701292</v>
      </c>
      <c r="AD33" s="74">
        <f t="shared" si="22"/>
        <v>-0.0022288586789846587</v>
      </c>
      <c r="AE33" s="74">
        <f t="shared" si="23"/>
        <v>4.9678110108852375E-06</v>
      </c>
      <c r="AF33" s="1">
        <f t="shared" si="24"/>
        <v>-0.0029200000062701292</v>
      </c>
      <c r="AG33" s="75"/>
      <c r="AH33" s="1">
        <f t="shared" si="25"/>
        <v>-0.008954055638986201</v>
      </c>
      <c r="AI33" s="1">
        <f t="shared" si="26"/>
        <v>1.0916301463753115</v>
      </c>
      <c r="AJ33" s="1">
        <f t="shared" si="27"/>
        <v>-0.9997422153022143</v>
      </c>
      <c r="AK33" s="1">
        <f t="shared" si="28"/>
        <v>-0.17777490338976132</v>
      </c>
      <c r="AL33" s="1">
        <f t="shared" si="29"/>
        <v>-1.0948827067219573</v>
      </c>
      <c r="AM33" s="1">
        <f t="shared" si="30"/>
        <v>-0.6095902827582681</v>
      </c>
      <c r="AN33" s="74">
        <f t="shared" si="31"/>
        <v>68.19138105190312</v>
      </c>
      <c r="AO33" s="74">
        <f t="shared" si="31"/>
        <v>68.1913815343999</v>
      </c>
      <c r="AP33" s="74">
        <f t="shared" si="31"/>
        <v>68.19138553581074</v>
      </c>
      <c r="AQ33" s="74">
        <f t="shared" si="31"/>
        <v>68.19141871923418</v>
      </c>
      <c r="AR33" s="74">
        <f t="shared" si="31"/>
        <v>68.19169385095208</v>
      </c>
      <c r="AS33" s="74">
        <f t="shared" si="31"/>
        <v>68.19397119171296</v>
      </c>
      <c r="AT33" s="74">
        <f t="shared" si="31"/>
        <v>68.21256661768494</v>
      </c>
      <c r="AU33" s="74">
        <f t="shared" si="32"/>
        <v>68.35094338903555</v>
      </c>
      <c r="AW33" s="6">
        <v>-3800</v>
      </c>
      <c r="AX33" s="6">
        <f t="shared" si="3"/>
        <v>0.012232426290311573</v>
      </c>
      <c r="AY33" s="20">
        <f t="shared" si="4"/>
        <v>0.004974064078121011</v>
      </c>
      <c r="AZ33" s="21">
        <f t="shared" si="5"/>
        <v>0.007258362212190562</v>
      </c>
      <c r="BA33" s="1">
        <f t="shared" si="6"/>
        <v>0.812015911452773</v>
      </c>
      <c r="BB33" s="1">
        <f t="shared" si="7"/>
        <v>0.7493099211487078</v>
      </c>
      <c r="BC33" s="1">
        <f t="shared" si="8"/>
        <v>2.793193520704501</v>
      </c>
      <c r="BD33" s="1">
        <f t="shared" si="9"/>
        <v>5.682358082783276</v>
      </c>
      <c r="BE33" s="1">
        <f t="shared" si="11"/>
        <v>65.54887152585226</v>
      </c>
      <c r="BF33" s="1">
        <f t="shared" si="11"/>
        <v>65.54886801826238</v>
      </c>
      <c r="BG33" s="1">
        <f t="shared" si="11"/>
        <v>65.54888726499996</v>
      </c>
      <c r="BH33" s="1">
        <f t="shared" si="11"/>
        <v>65.5487816528411</v>
      </c>
      <c r="BI33" s="1">
        <f t="shared" si="11"/>
        <v>65.54936111384687</v>
      </c>
      <c r="BJ33" s="1">
        <f t="shared" si="11"/>
        <v>65.54617991807507</v>
      </c>
      <c r="BK33" s="1">
        <f t="shared" si="11"/>
        <v>65.5635889376618</v>
      </c>
      <c r="BL33" s="1">
        <f t="shared" si="10"/>
        <v>65.46648432188773</v>
      </c>
    </row>
    <row r="34" spans="1:64" ht="12.75">
      <c r="A34" s="72" t="s">
        <v>112</v>
      </c>
      <c r="B34" s="1" t="s">
        <v>109</v>
      </c>
      <c r="C34" s="36">
        <v>53233.545079999996</v>
      </c>
      <c r="D34" s="36">
        <v>0.0012</v>
      </c>
      <c r="E34" s="1">
        <f t="shared" si="12"/>
        <v>-0.008280047089280257</v>
      </c>
      <c r="F34" s="1">
        <f t="shared" si="13"/>
        <v>0</v>
      </c>
      <c r="G34" s="1">
        <f t="shared" si="14"/>
        <v>-0.0029200000062701292</v>
      </c>
      <c r="K34" s="1">
        <f t="shared" si="15"/>
        <v>-0.0029200000062701292</v>
      </c>
      <c r="O34" s="1">
        <f t="shared" si="16"/>
        <v>0.004794264021068192</v>
      </c>
      <c r="Q34" s="73">
        <f t="shared" si="17"/>
        <v>38215.045079999996</v>
      </c>
      <c r="S34" s="14">
        <v>1</v>
      </c>
      <c r="Z34" s="1">
        <f t="shared" si="18"/>
        <v>0</v>
      </c>
      <c r="AA34" s="74">
        <f t="shared" si="19"/>
        <v>-0.0006911413272854706</v>
      </c>
      <c r="AB34" s="74">
        <f t="shared" si="20"/>
        <v>0.006034055632716072</v>
      </c>
      <c r="AC34" s="74">
        <f t="shared" si="21"/>
        <v>-0.0029200000062701292</v>
      </c>
      <c r="AD34" s="74">
        <f t="shared" si="22"/>
        <v>-0.0022288586789846587</v>
      </c>
      <c r="AE34" s="74">
        <f t="shared" si="23"/>
        <v>4.9678110108852375E-06</v>
      </c>
      <c r="AF34" s="1">
        <f t="shared" si="24"/>
        <v>-0.0029200000062701292</v>
      </c>
      <c r="AG34" s="75"/>
      <c r="AH34" s="1">
        <f t="shared" si="25"/>
        <v>-0.008954055638986201</v>
      </c>
      <c r="AI34" s="1">
        <f t="shared" si="26"/>
        <v>1.0916301463753115</v>
      </c>
      <c r="AJ34" s="1">
        <f t="shared" si="27"/>
        <v>-0.9997422153022143</v>
      </c>
      <c r="AK34" s="1">
        <f t="shared" si="28"/>
        <v>-0.17777490338976132</v>
      </c>
      <c r="AL34" s="1">
        <f t="shared" si="29"/>
        <v>-1.0948827067219573</v>
      </c>
      <c r="AM34" s="1">
        <f t="shared" si="30"/>
        <v>-0.6095902827582681</v>
      </c>
      <c r="AN34" s="74">
        <f t="shared" si="31"/>
        <v>68.19138105190312</v>
      </c>
      <c r="AO34" s="74">
        <f t="shared" si="31"/>
        <v>68.1913815343999</v>
      </c>
      <c r="AP34" s="74">
        <f t="shared" si="31"/>
        <v>68.19138553581074</v>
      </c>
      <c r="AQ34" s="74">
        <f t="shared" si="31"/>
        <v>68.19141871923418</v>
      </c>
      <c r="AR34" s="74">
        <f t="shared" si="31"/>
        <v>68.19169385095208</v>
      </c>
      <c r="AS34" s="74">
        <f t="shared" si="31"/>
        <v>68.19397119171296</v>
      </c>
      <c r="AT34" s="74">
        <f t="shared" si="31"/>
        <v>68.21256661768494</v>
      </c>
      <c r="AU34" s="74">
        <f t="shared" si="32"/>
        <v>68.35094338903555</v>
      </c>
      <c r="AW34" s="6">
        <v>-3600</v>
      </c>
      <c r="AX34" s="6">
        <f t="shared" si="3"/>
        <v>0.011531300931211805</v>
      </c>
      <c r="AY34" s="20">
        <f t="shared" si="4"/>
        <v>0.00502004773006713</v>
      </c>
      <c r="AZ34" s="21">
        <f t="shared" si="5"/>
        <v>0.006511253201144675</v>
      </c>
      <c r="BA34" s="1">
        <f t="shared" si="6"/>
        <v>0.8058676699823458</v>
      </c>
      <c r="BB34" s="1">
        <f t="shared" si="7"/>
        <v>0.6753573694535155</v>
      </c>
      <c r="BC34" s="1">
        <f t="shared" si="8"/>
        <v>2.898763745055082</v>
      </c>
      <c r="BD34" s="1">
        <f t="shared" si="9"/>
        <v>8.195740341196815</v>
      </c>
      <c r="BE34" s="1">
        <f t="shared" si="11"/>
        <v>65.6767676156489</v>
      </c>
      <c r="BF34" s="1">
        <f t="shared" si="11"/>
        <v>65.67676423364888</v>
      </c>
      <c r="BG34" s="1">
        <f t="shared" si="11"/>
        <v>65.67678191611645</v>
      </c>
      <c r="BH34" s="1">
        <f t="shared" si="11"/>
        <v>65.67668946394872</v>
      </c>
      <c r="BI34" s="1">
        <f t="shared" si="11"/>
        <v>65.67717281802796</v>
      </c>
      <c r="BJ34" s="1">
        <f t="shared" si="11"/>
        <v>65.67464497748558</v>
      </c>
      <c r="BK34" s="1">
        <f t="shared" si="11"/>
        <v>65.6878437401903</v>
      </c>
      <c r="BL34" s="1">
        <f t="shared" si="10"/>
        <v>65.61829795700078</v>
      </c>
    </row>
    <row r="35" spans="1:64" ht="12.75">
      <c r="A35" s="1" t="s">
        <v>37</v>
      </c>
      <c r="C35" s="36">
        <v>53233.548</v>
      </c>
      <c r="D35" s="36" t="s">
        <v>23</v>
      </c>
      <c r="E35" s="1">
        <f t="shared" si="12"/>
        <v>0</v>
      </c>
      <c r="F35" s="1">
        <f t="shared" si="13"/>
        <v>0</v>
      </c>
      <c r="G35" s="1">
        <f t="shared" si="14"/>
        <v>0</v>
      </c>
      <c r="I35" s="1">
        <f>+G35</f>
        <v>0</v>
      </c>
      <c r="O35" s="1">
        <f t="shared" si="16"/>
        <v>0.004794264021068192</v>
      </c>
      <c r="Q35" s="73">
        <f t="shared" si="17"/>
        <v>38215.048</v>
      </c>
      <c r="S35" s="14">
        <v>1</v>
      </c>
      <c r="Z35" s="1">
        <f t="shared" si="18"/>
        <v>0</v>
      </c>
      <c r="AA35" s="74">
        <f t="shared" si="19"/>
        <v>-0.0006911413272854706</v>
      </c>
      <c r="AB35" s="74">
        <f t="shared" si="20"/>
        <v>0.008954055638986201</v>
      </c>
      <c r="AC35" s="74">
        <f t="shared" si="21"/>
        <v>0</v>
      </c>
      <c r="AD35" s="74">
        <f t="shared" si="22"/>
        <v>0.0006911413272854706</v>
      </c>
      <c r="AE35" s="74">
        <f t="shared" si="23"/>
        <v>4.776763342819219E-07</v>
      </c>
      <c r="AF35" s="1">
        <f t="shared" si="24"/>
        <v>0</v>
      </c>
      <c r="AG35" s="75"/>
      <c r="AH35" s="1">
        <f t="shared" si="25"/>
        <v>-0.008954055638986201</v>
      </c>
      <c r="AI35" s="1">
        <f t="shared" si="26"/>
        <v>1.0916301463753115</v>
      </c>
      <c r="AJ35" s="1">
        <f t="shared" si="27"/>
        <v>-0.9997422153022143</v>
      </c>
      <c r="AK35" s="1">
        <f t="shared" si="28"/>
        <v>-0.17777490338976132</v>
      </c>
      <c r="AL35" s="1">
        <f t="shared" si="29"/>
        <v>-1.0948827067219573</v>
      </c>
      <c r="AM35" s="1">
        <f t="shared" si="30"/>
        <v>-0.6095902827582681</v>
      </c>
      <c r="AN35" s="74">
        <f t="shared" si="31"/>
        <v>68.19138105190312</v>
      </c>
      <c r="AO35" s="74">
        <f t="shared" si="31"/>
        <v>68.1913815343999</v>
      </c>
      <c r="AP35" s="74">
        <f t="shared" si="31"/>
        <v>68.19138553581074</v>
      </c>
      <c r="AQ35" s="74">
        <f t="shared" si="31"/>
        <v>68.19141871923418</v>
      </c>
      <c r="AR35" s="74">
        <f t="shared" si="31"/>
        <v>68.19169385095208</v>
      </c>
      <c r="AS35" s="74">
        <f t="shared" si="31"/>
        <v>68.19397119171296</v>
      </c>
      <c r="AT35" s="74">
        <f t="shared" si="31"/>
        <v>68.21256661768494</v>
      </c>
      <c r="AU35" s="74">
        <f t="shared" si="32"/>
        <v>68.35094338903555</v>
      </c>
      <c r="AW35" s="6">
        <v>-3400</v>
      </c>
      <c r="AX35" s="6">
        <f t="shared" si="3"/>
        <v>0.010743564021621571</v>
      </c>
      <c r="AY35" s="20">
        <f t="shared" si="4"/>
        <v>0.005080155129654206</v>
      </c>
      <c r="AZ35" s="21">
        <f t="shared" si="5"/>
        <v>0.005663408891967365</v>
      </c>
      <c r="BA35" s="1">
        <f t="shared" si="6"/>
        <v>0.8019171516112599</v>
      </c>
      <c r="BB35" s="1">
        <f t="shared" si="7"/>
        <v>0.5949410856380203</v>
      </c>
      <c r="BC35" s="1">
        <f t="shared" si="8"/>
        <v>3.0030205656083453</v>
      </c>
      <c r="BD35" s="1">
        <f t="shared" si="9"/>
        <v>14.409818267059979</v>
      </c>
      <c r="BE35" s="1">
        <f t="shared" si="11"/>
        <v>65.80386573430991</v>
      </c>
      <c r="BF35" s="1">
        <f t="shared" si="11"/>
        <v>65.80386336916162</v>
      </c>
      <c r="BG35" s="1">
        <f t="shared" si="11"/>
        <v>65.80387536699583</v>
      </c>
      <c r="BH35" s="1">
        <f t="shared" si="11"/>
        <v>65.80381450458475</v>
      </c>
      <c r="BI35" s="1">
        <f t="shared" si="11"/>
        <v>65.80412323984848</v>
      </c>
      <c r="BJ35" s="1">
        <f t="shared" si="11"/>
        <v>65.80255695704186</v>
      </c>
      <c r="BK35" s="1">
        <f t="shared" si="11"/>
        <v>65.81049877072971</v>
      </c>
      <c r="BL35" s="1">
        <f t="shared" si="10"/>
        <v>65.77011159211382</v>
      </c>
    </row>
    <row r="36" spans="1:64" ht="12.75">
      <c r="A36" s="72" t="s">
        <v>111</v>
      </c>
      <c r="B36" s="1" t="s">
        <v>109</v>
      </c>
      <c r="C36" s="36">
        <v>53242.3641</v>
      </c>
      <c r="D36" s="36">
        <v>0.002</v>
      </c>
      <c r="E36" s="1">
        <f t="shared" si="12"/>
        <v>24.99922020103605</v>
      </c>
      <c r="F36" s="1">
        <f t="shared" si="13"/>
        <v>25</v>
      </c>
      <c r="G36" s="1">
        <f t="shared" si="14"/>
        <v>-0.0002750000057858415</v>
      </c>
      <c r="K36" s="1">
        <f aca="true" t="shared" si="33" ref="K36:K67">+G36</f>
        <v>-0.0002750000057858415</v>
      </c>
      <c r="O36" s="1">
        <f t="shared" si="16"/>
        <v>0.004861010044286936</v>
      </c>
      <c r="Q36" s="73">
        <f t="shared" si="17"/>
        <v>38223.8641</v>
      </c>
      <c r="S36" s="14">
        <v>1</v>
      </c>
      <c r="Z36" s="1">
        <f t="shared" si="18"/>
        <v>25</v>
      </c>
      <c r="AA36" s="74">
        <f t="shared" si="19"/>
        <v>-0.0006232694302270182</v>
      </c>
      <c r="AB36" s="74">
        <f t="shared" si="20"/>
        <v>0.008649703200833327</v>
      </c>
      <c r="AC36" s="74">
        <f t="shared" si="21"/>
        <v>-0.0002750000057858415</v>
      </c>
      <c r="AD36" s="74">
        <f t="shared" si="22"/>
        <v>0.00034826942444117666</v>
      </c>
      <c r="AE36" s="74">
        <f t="shared" si="23"/>
        <v>1.2129159200058845E-07</v>
      </c>
      <c r="AF36" s="1">
        <f t="shared" si="24"/>
        <v>-0.0002750000057858415</v>
      </c>
      <c r="AG36" s="75"/>
      <c r="AH36" s="1">
        <f t="shared" si="25"/>
        <v>-0.008924703206619169</v>
      </c>
      <c r="AI36" s="1">
        <f t="shared" si="26"/>
        <v>1.095893782502196</v>
      </c>
      <c r="AJ36" s="1">
        <f t="shared" si="27"/>
        <v>-0.9999989787455316</v>
      </c>
      <c r="AK36" s="1">
        <f t="shared" si="28"/>
        <v>-0.17551177304506255</v>
      </c>
      <c r="AL36" s="1">
        <f t="shared" si="29"/>
        <v>-1.0707469018242386</v>
      </c>
      <c r="AM36" s="1">
        <f t="shared" si="30"/>
        <v>-0.5931580297526529</v>
      </c>
      <c r="AN36" s="74">
        <f t="shared" si="31"/>
        <v>68.21300193003823</v>
      </c>
      <c r="AO36" s="74">
        <f t="shared" si="31"/>
        <v>68.21300248567603</v>
      </c>
      <c r="AP36" s="74">
        <f t="shared" si="31"/>
        <v>68.21300696651285</v>
      </c>
      <c r="AQ36" s="74">
        <f t="shared" si="31"/>
        <v>68.21304310045188</v>
      </c>
      <c r="AR36" s="74">
        <f t="shared" si="31"/>
        <v>68.21333442798094</v>
      </c>
      <c r="AS36" s="74">
        <f t="shared" si="31"/>
        <v>68.21567932998</v>
      </c>
      <c r="AT36" s="74">
        <f t="shared" si="31"/>
        <v>68.23430834222668</v>
      </c>
      <c r="AU36" s="74">
        <f t="shared" si="32"/>
        <v>68.36992009342468</v>
      </c>
      <c r="AW36" s="6">
        <v>-3200</v>
      </c>
      <c r="AX36" s="6">
        <f t="shared" si="3"/>
        <v>0.009882087296544082</v>
      </c>
      <c r="AY36" s="20">
        <f t="shared" si="4"/>
        <v>0.005154386276882236</v>
      </c>
      <c r="AZ36" s="21">
        <f t="shared" si="5"/>
        <v>0.004727701019661847</v>
      </c>
      <c r="BA36" s="1">
        <f t="shared" si="6"/>
        <v>0.8001228990759774</v>
      </c>
      <c r="BB36" s="1">
        <f t="shared" si="7"/>
        <v>0.5087041981937603</v>
      </c>
      <c r="BC36" s="1">
        <f t="shared" si="8"/>
        <v>3.106533893648872</v>
      </c>
      <c r="BD36" s="1">
        <f t="shared" si="9"/>
        <v>57.041240089454384</v>
      </c>
      <c r="BE36" s="1">
        <f t="shared" si="11"/>
        <v>65.93050988760685</v>
      </c>
      <c r="BF36" s="1">
        <f t="shared" si="11"/>
        <v>65.93050923216043</v>
      </c>
      <c r="BG36" s="1">
        <f t="shared" si="11"/>
        <v>65.93051251241546</v>
      </c>
      <c r="BH36" s="1">
        <f t="shared" si="11"/>
        <v>65.930496096007</v>
      </c>
      <c r="BI36" s="1">
        <f t="shared" si="11"/>
        <v>65.93057825366968</v>
      </c>
      <c r="BJ36" s="1">
        <f t="shared" si="11"/>
        <v>65.93016708399325</v>
      </c>
      <c r="BK36" s="1">
        <f t="shared" si="11"/>
        <v>65.93222476899562</v>
      </c>
      <c r="BL36" s="1">
        <f t="shared" si="10"/>
        <v>65.92192522722686</v>
      </c>
    </row>
    <row r="37" spans="1:64" ht="12.75">
      <c r="A37" s="72" t="s">
        <v>111</v>
      </c>
      <c r="B37" s="1" t="s">
        <v>109</v>
      </c>
      <c r="C37" s="36">
        <v>53250.4743</v>
      </c>
      <c r="D37" s="36">
        <v>0.0036</v>
      </c>
      <c r="E37" s="1">
        <f t="shared" si="12"/>
        <v>47.9967673788807</v>
      </c>
      <c r="F37" s="1">
        <f t="shared" si="13"/>
        <v>48</v>
      </c>
      <c r="G37" s="1">
        <f t="shared" si="14"/>
        <v>-0.0011400000003050081</v>
      </c>
      <c r="K37" s="1">
        <f t="shared" si="33"/>
        <v>-0.0011400000003050081</v>
      </c>
      <c r="O37" s="1">
        <f t="shared" si="16"/>
        <v>0.00492241638564818</v>
      </c>
      <c r="Q37" s="73">
        <f t="shared" si="17"/>
        <v>38231.9743</v>
      </c>
      <c r="S37" s="14">
        <v>1</v>
      </c>
      <c r="Z37" s="1">
        <f t="shared" si="18"/>
        <v>48</v>
      </c>
      <c r="AA37" s="74">
        <f t="shared" si="19"/>
        <v>-0.0005568263267657029</v>
      </c>
      <c r="AB37" s="74">
        <f t="shared" si="20"/>
        <v>0.007753892918086399</v>
      </c>
      <c r="AC37" s="74">
        <f t="shared" si="21"/>
        <v>-0.0011400000003050081</v>
      </c>
      <c r="AD37" s="74">
        <f t="shared" si="22"/>
        <v>-0.0005831736735393053</v>
      </c>
      <c r="AE37" s="74">
        <f t="shared" si="23"/>
        <v>3.400915335093282E-07</v>
      </c>
      <c r="AF37" s="1">
        <f t="shared" si="24"/>
        <v>-0.0011400000003050081</v>
      </c>
      <c r="AG37" s="75"/>
      <c r="AH37" s="1">
        <f t="shared" si="25"/>
        <v>-0.008893892918391407</v>
      </c>
      <c r="AI37" s="1">
        <f t="shared" si="26"/>
        <v>1.0997958379636046</v>
      </c>
      <c r="AJ37" s="1">
        <f t="shared" si="27"/>
        <v>-0.999716788967425</v>
      </c>
      <c r="AK37" s="1">
        <f t="shared" si="28"/>
        <v>-0.17332279343797216</v>
      </c>
      <c r="AL37" s="1">
        <f t="shared" si="29"/>
        <v>-1.0483758807220196</v>
      </c>
      <c r="AM37" s="1">
        <f t="shared" si="30"/>
        <v>-0.5781360895977935</v>
      </c>
      <c r="AN37" s="74">
        <f aca="true" t="shared" si="34" ref="AN37:AT52">$AU37+$AB$7*SIN(AO37)</f>
        <v>68.23296738971484</v>
      </c>
      <c r="AO37" s="74">
        <f t="shared" si="34"/>
        <v>68.23296801837272</v>
      </c>
      <c r="AP37" s="74">
        <f t="shared" si="34"/>
        <v>68.23297296410439</v>
      </c>
      <c r="AQ37" s="74">
        <f t="shared" si="34"/>
        <v>68.23301187177024</v>
      </c>
      <c r="AR37" s="74">
        <f t="shared" si="34"/>
        <v>68.23331789108555</v>
      </c>
      <c r="AS37" s="74">
        <f t="shared" si="34"/>
        <v>68.23572086624742</v>
      </c>
      <c r="AT37" s="74">
        <f t="shared" si="34"/>
        <v>68.25435388310346</v>
      </c>
      <c r="AU37" s="74">
        <f t="shared" si="32"/>
        <v>68.38737866146269</v>
      </c>
      <c r="AW37" s="6">
        <v>-3000</v>
      </c>
      <c r="AX37" s="6">
        <f t="shared" si="3"/>
        <v>0.008959954645884723</v>
      </c>
      <c r="AY37" s="20">
        <f t="shared" si="4"/>
        <v>0.005242741171751225</v>
      </c>
      <c r="AZ37" s="21">
        <f t="shared" si="5"/>
        <v>0.0037172134741334994</v>
      </c>
      <c r="BA37" s="1">
        <f t="shared" si="6"/>
        <v>0.8004658595294897</v>
      </c>
      <c r="BB37" s="1">
        <f t="shared" si="7"/>
        <v>0.4171917344182784</v>
      </c>
      <c r="BC37" s="1">
        <f t="shared" si="8"/>
        <v>-3.0733254948557613</v>
      </c>
      <c r="BD37" s="1">
        <f t="shared" si="9"/>
        <v>-29.285285085474083</v>
      </c>
      <c r="BE37" s="1">
        <f t="shared" si="11"/>
        <v>66.05703935172465</v>
      </c>
      <c r="BF37" s="1">
        <f t="shared" si="11"/>
        <v>66.05704060607002</v>
      </c>
      <c r="BG37" s="1">
        <f t="shared" si="11"/>
        <v>66.05703431236715</v>
      </c>
      <c r="BH37" s="1">
        <f t="shared" si="11"/>
        <v>66.05706589118026</v>
      </c>
      <c r="BI37" s="1">
        <f t="shared" si="11"/>
        <v>66.05690744452941</v>
      </c>
      <c r="BJ37" s="1">
        <f t="shared" si="11"/>
        <v>66.0577024716294</v>
      </c>
      <c r="BK37" s="1">
        <f t="shared" si="11"/>
        <v>66.05371384537115</v>
      </c>
      <c r="BL37" s="1">
        <f t="shared" si="10"/>
        <v>66.07373886233991</v>
      </c>
    </row>
    <row r="38" spans="1:64" ht="12.75">
      <c r="A38" s="72" t="s">
        <v>111</v>
      </c>
      <c r="B38" s="1" t="s">
        <v>110</v>
      </c>
      <c r="C38" s="36">
        <v>53251.3561</v>
      </c>
      <c r="D38" s="36">
        <v>0.0002</v>
      </c>
      <c r="E38" s="1">
        <f t="shared" si="12"/>
        <v>50.497228169158916</v>
      </c>
      <c r="F38" s="1">
        <f t="shared" si="13"/>
        <v>50.5</v>
      </c>
      <c r="G38" s="1">
        <f t="shared" si="14"/>
        <v>-0.0009775000071385875</v>
      </c>
      <c r="K38" s="1">
        <f t="shared" si="33"/>
        <v>-0.0009775000071385875</v>
      </c>
      <c r="O38" s="1">
        <f t="shared" si="16"/>
        <v>0.004929090987970054</v>
      </c>
      <c r="Q38" s="73">
        <f t="shared" si="17"/>
        <v>38232.8561</v>
      </c>
      <c r="S38" s="14">
        <v>1</v>
      </c>
      <c r="Z38" s="1">
        <f t="shared" si="18"/>
        <v>50.5</v>
      </c>
      <c r="AA38" s="74">
        <f t="shared" si="19"/>
        <v>-0.0005493720943745561</v>
      </c>
      <c r="AB38" s="74">
        <f t="shared" si="20"/>
        <v>0.007912823065813675</v>
      </c>
      <c r="AC38" s="74">
        <f t="shared" si="21"/>
        <v>-0.0009775000071385875</v>
      </c>
      <c r="AD38" s="74">
        <f t="shared" si="22"/>
        <v>-0.0004281279127640314</v>
      </c>
      <c r="AE38" s="74">
        <f t="shared" si="23"/>
        <v>1.8329350968768608E-07</v>
      </c>
      <c r="AF38" s="1">
        <f t="shared" si="24"/>
        <v>-0.0009775000071385875</v>
      </c>
      <c r="AG38" s="75"/>
      <c r="AH38" s="1">
        <f t="shared" si="25"/>
        <v>-0.008890323072952263</v>
      </c>
      <c r="AI38" s="1">
        <f t="shared" si="26"/>
        <v>1.1002186577158621</v>
      </c>
      <c r="AJ38" s="1">
        <f t="shared" si="27"/>
        <v>-0.9996557143222263</v>
      </c>
      <c r="AK38" s="1">
        <f t="shared" si="28"/>
        <v>-0.173078654506068</v>
      </c>
      <c r="AL38" s="1">
        <f t="shared" si="29"/>
        <v>-1.045934669550509</v>
      </c>
      <c r="AM38" s="1">
        <f t="shared" si="30"/>
        <v>-0.5765086548014478</v>
      </c>
      <c r="AN38" s="74">
        <f t="shared" si="34"/>
        <v>68.23514181957972</v>
      </c>
      <c r="AO38" s="74">
        <f t="shared" si="34"/>
        <v>68.23514245650239</v>
      </c>
      <c r="AP38" s="74">
        <f t="shared" si="34"/>
        <v>68.23514745406513</v>
      </c>
      <c r="AQ38" s="74">
        <f t="shared" si="34"/>
        <v>68.2351866659933</v>
      </c>
      <c r="AR38" s="74">
        <f t="shared" si="34"/>
        <v>68.23549426652663</v>
      </c>
      <c r="AS38" s="74">
        <f t="shared" si="34"/>
        <v>68.23790330592756</v>
      </c>
      <c r="AT38" s="74">
        <f t="shared" si="34"/>
        <v>68.25653520353043</v>
      </c>
      <c r="AU38" s="74">
        <f t="shared" si="32"/>
        <v>68.3892763319016</v>
      </c>
      <c r="AW38" s="6">
        <v>-2800</v>
      </c>
      <c r="AX38" s="6">
        <f t="shared" si="3"/>
        <v>0.007990582093655808</v>
      </c>
      <c r="AY38" s="20">
        <f t="shared" si="4"/>
        <v>0.005345219814261167</v>
      </c>
      <c r="AZ38" s="21">
        <f t="shared" si="5"/>
        <v>0.002645362279394642</v>
      </c>
      <c r="BA38" s="1">
        <f t="shared" si="6"/>
        <v>0.8029496852564303</v>
      </c>
      <c r="BB38" s="1">
        <f t="shared" si="7"/>
        <v>0.32088333724150897</v>
      </c>
      <c r="BC38" s="1">
        <f t="shared" si="8"/>
        <v>-2.9696343899331024</v>
      </c>
      <c r="BD38" s="1">
        <f t="shared" si="9"/>
        <v>-11.602055365074074</v>
      </c>
      <c r="BE38" s="1">
        <f t="shared" si="11"/>
        <v>66.18379220239262</v>
      </c>
      <c r="BF38" s="1">
        <f t="shared" si="11"/>
        <v>66.18379498650988</v>
      </c>
      <c r="BG38" s="1">
        <f t="shared" si="11"/>
        <v>66.18378075219265</v>
      </c>
      <c r="BH38" s="1">
        <f t="shared" si="11"/>
        <v>66.18385352824161</v>
      </c>
      <c r="BI38" s="1">
        <f t="shared" si="11"/>
        <v>66.18348145671396</v>
      </c>
      <c r="BJ38" s="1">
        <f t="shared" si="11"/>
        <v>66.18538400421843</v>
      </c>
      <c r="BK38" s="1">
        <f t="shared" si="11"/>
        <v>66.17566356018884</v>
      </c>
      <c r="BL38" s="1">
        <f t="shared" si="10"/>
        <v>66.22555249745295</v>
      </c>
    </row>
    <row r="39" spans="1:64" ht="12.75">
      <c r="A39" s="72" t="s">
        <v>111</v>
      </c>
      <c r="B39" s="1" t="s">
        <v>110</v>
      </c>
      <c r="C39" s="36">
        <v>53253.4708</v>
      </c>
      <c r="D39" s="36">
        <v>0.0011</v>
      </c>
      <c r="E39" s="1">
        <f t="shared" si="12"/>
        <v>56.49374034112739</v>
      </c>
      <c r="F39" s="1">
        <f t="shared" si="13"/>
        <v>56.5</v>
      </c>
      <c r="G39" s="1">
        <f t="shared" si="14"/>
        <v>-0.0022075000015320256</v>
      </c>
      <c r="K39" s="1">
        <f t="shared" si="33"/>
        <v>-0.0022075000015320256</v>
      </c>
      <c r="O39" s="1">
        <f t="shared" si="16"/>
        <v>0.004945110033542553</v>
      </c>
      <c r="Q39" s="73">
        <f t="shared" si="17"/>
        <v>38234.9708</v>
      </c>
      <c r="S39" s="14">
        <v>1</v>
      </c>
      <c r="Z39" s="1">
        <f t="shared" si="18"/>
        <v>56.5</v>
      </c>
      <c r="AA39" s="74">
        <f t="shared" si="19"/>
        <v>-0.0005312956775300956</v>
      </c>
      <c r="AB39" s="74">
        <f t="shared" si="20"/>
        <v>0.006674078187149711</v>
      </c>
      <c r="AC39" s="74">
        <f t="shared" si="21"/>
        <v>-0.0022075000015320256</v>
      </c>
      <c r="AD39" s="74">
        <f t="shared" si="22"/>
        <v>-0.00167620432400193</v>
      </c>
      <c r="AE39" s="74">
        <f t="shared" si="23"/>
        <v>2.8096609358027672E-06</v>
      </c>
      <c r="AF39" s="1">
        <f t="shared" si="24"/>
        <v>-0.0022075000015320256</v>
      </c>
      <c r="AG39" s="75"/>
      <c r="AH39" s="1">
        <f t="shared" si="25"/>
        <v>-0.008881578188681736</v>
      </c>
      <c r="AI39" s="1">
        <f t="shared" si="26"/>
        <v>1.1012323039415075</v>
      </c>
      <c r="AJ39" s="1">
        <f t="shared" si="27"/>
        <v>-0.9994845837987404</v>
      </c>
      <c r="AK39" s="1">
        <f t="shared" si="28"/>
        <v>-0.1724877405460871</v>
      </c>
      <c r="AL39" s="1">
        <f t="shared" si="29"/>
        <v>-1.0400681076800649</v>
      </c>
      <c r="AM39" s="1">
        <f t="shared" si="30"/>
        <v>-0.5726070487432859</v>
      </c>
      <c r="AN39" s="74">
        <f t="shared" si="34"/>
        <v>68.24036385926952</v>
      </c>
      <c r="AO39" s="74">
        <f t="shared" si="34"/>
        <v>68.24036451628734</v>
      </c>
      <c r="AP39" s="74">
        <f t="shared" si="34"/>
        <v>68.24036963924043</v>
      </c>
      <c r="AQ39" s="74">
        <f t="shared" si="34"/>
        <v>68.2404095832719</v>
      </c>
      <c r="AR39" s="74">
        <f t="shared" si="34"/>
        <v>68.24072096429695</v>
      </c>
      <c r="AS39" s="74">
        <f t="shared" si="34"/>
        <v>68.24314435344124</v>
      </c>
      <c r="AT39" s="74">
        <f t="shared" si="34"/>
        <v>68.2617723209323</v>
      </c>
      <c r="AU39" s="74">
        <f t="shared" si="32"/>
        <v>68.393830740955</v>
      </c>
      <c r="AW39" s="6">
        <v>-2600</v>
      </c>
      <c r="AX39" s="6">
        <f t="shared" si="3"/>
        <v>0.006987864294027899</v>
      </c>
      <c r="AY39" s="20">
        <f t="shared" si="4"/>
        <v>0.005461822204412066</v>
      </c>
      <c r="AZ39" s="21">
        <f t="shared" si="5"/>
        <v>0.001526042089615833</v>
      </c>
      <c r="BA39" s="1">
        <f t="shared" si="6"/>
        <v>0.8076006788868012</v>
      </c>
      <c r="BB39" s="1">
        <f t="shared" si="7"/>
        <v>0.22022615880618218</v>
      </c>
      <c r="BC39" s="1">
        <f t="shared" si="8"/>
        <v>-2.8650187079089187</v>
      </c>
      <c r="BD39" s="1">
        <f t="shared" si="9"/>
        <v>-7.185184613853367</v>
      </c>
      <c r="BE39" s="1">
        <f t="shared" si="11"/>
        <v>66.3111088515644</v>
      </c>
      <c r="BF39" s="1">
        <f t="shared" si="11"/>
        <v>66.31111237041323</v>
      </c>
      <c r="BG39" s="1">
        <f t="shared" si="11"/>
        <v>66.31109372322449</v>
      </c>
      <c r="BH39" s="1">
        <f t="shared" si="11"/>
        <v>66.31119254035467</v>
      </c>
      <c r="BI39" s="1">
        <f t="shared" si="11"/>
        <v>66.31066891733403</v>
      </c>
      <c r="BJ39" s="1">
        <f t="shared" si="11"/>
        <v>66.31344464771317</v>
      </c>
      <c r="BK39" s="1">
        <f t="shared" si="11"/>
        <v>66.29876087764669</v>
      </c>
      <c r="BL39" s="1">
        <f t="shared" si="10"/>
        <v>66.377366132566</v>
      </c>
    </row>
    <row r="40" spans="1:64" ht="12.75">
      <c r="A40" s="72" t="s">
        <v>111</v>
      </c>
      <c r="B40" s="1" t="s">
        <v>109</v>
      </c>
      <c r="C40" s="36">
        <v>53255.4116</v>
      </c>
      <c r="D40" s="36">
        <v>0.0017</v>
      </c>
      <c r="E40" s="1">
        <f t="shared" si="12"/>
        <v>61.99713601110703</v>
      </c>
      <c r="F40" s="1">
        <f t="shared" si="13"/>
        <v>62</v>
      </c>
      <c r="G40" s="1">
        <f t="shared" si="14"/>
        <v>-0.0010099999999511056</v>
      </c>
      <c r="K40" s="1">
        <f t="shared" si="33"/>
        <v>-0.0010099999999511056</v>
      </c>
      <c r="O40" s="1">
        <f t="shared" si="16"/>
        <v>0.004959794158650677</v>
      </c>
      <c r="Q40" s="73">
        <f t="shared" si="17"/>
        <v>38236.9116</v>
      </c>
      <c r="S40" s="14">
        <v>1</v>
      </c>
      <c r="Z40" s="1">
        <f t="shared" si="18"/>
        <v>62</v>
      </c>
      <c r="AA40" s="74">
        <f t="shared" si="19"/>
        <v>-0.0005144943459407195</v>
      </c>
      <c r="AB40" s="74">
        <f t="shared" si="20"/>
        <v>0.00786334192858867</v>
      </c>
      <c r="AC40" s="74">
        <f t="shared" si="21"/>
        <v>-0.0010099999999511056</v>
      </c>
      <c r="AD40" s="74">
        <f t="shared" si="22"/>
        <v>-0.000495505654010386</v>
      </c>
      <c r="AE40" s="74">
        <f t="shared" si="23"/>
        <v>2.4552585315626037E-07</v>
      </c>
      <c r="AF40" s="1">
        <f t="shared" si="24"/>
        <v>-0.0010099999999511056</v>
      </c>
      <c r="AG40" s="75"/>
      <c r="AH40" s="1">
        <f t="shared" si="25"/>
        <v>-0.008873341928539776</v>
      </c>
      <c r="AI40" s="1">
        <f t="shared" si="26"/>
        <v>1.1021600513700434</v>
      </c>
      <c r="AJ40" s="1">
        <f t="shared" si="27"/>
        <v>-0.9992971400176603</v>
      </c>
      <c r="AK40" s="1">
        <f t="shared" si="28"/>
        <v>-0.17193988456454803</v>
      </c>
      <c r="AL40" s="1">
        <f t="shared" si="29"/>
        <v>-1.0346809370980883</v>
      </c>
      <c r="AM40" s="1">
        <f t="shared" si="30"/>
        <v>-0.5690357933980495</v>
      </c>
      <c r="AN40" s="74">
        <f t="shared" si="34"/>
        <v>68.24515495038328</v>
      </c>
      <c r="AO40" s="74">
        <f t="shared" si="34"/>
        <v>68.24515562614187</v>
      </c>
      <c r="AP40" s="74">
        <f t="shared" si="34"/>
        <v>68.24516086524528</v>
      </c>
      <c r="AQ40" s="74">
        <f t="shared" si="34"/>
        <v>68.24520148250035</v>
      </c>
      <c r="AR40" s="74">
        <f t="shared" si="34"/>
        <v>68.24551631004708</v>
      </c>
      <c r="AS40" s="74">
        <f t="shared" si="34"/>
        <v>68.24795259634772</v>
      </c>
      <c r="AT40" s="74">
        <f t="shared" si="34"/>
        <v>68.2665754185731</v>
      </c>
      <c r="AU40" s="74">
        <f t="shared" si="32"/>
        <v>68.3980056159206</v>
      </c>
      <c r="AW40" s="6">
        <v>-2400</v>
      </c>
      <c r="AX40" s="6">
        <f t="shared" si="3"/>
        <v>0.005966345215030627</v>
      </c>
      <c r="AY40" s="20">
        <f t="shared" si="4"/>
        <v>0.005592548342203921</v>
      </c>
      <c r="AZ40" s="21">
        <f t="shared" si="5"/>
        <v>0.00037379687282670563</v>
      </c>
      <c r="BA40" s="1">
        <f t="shared" si="6"/>
        <v>0.814467358413647</v>
      </c>
      <c r="BB40" s="1">
        <f t="shared" si="7"/>
        <v>0.11566997623309108</v>
      </c>
      <c r="BC40" s="1">
        <f t="shared" si="8"/>
        <v>-2.7589018693945575</v>
      </c>
      <c r="BD40" s="1">
        <f t="shared" si="9"/>
        <v>-5.162213433225918</v>
      </c>
      <c r="BE40" s="1">
        <f t="shared" si="11"/>
        <v>66.4393355677367</v>
      </c>
      <c r="BF40" s="1">
        <f t="shared" si="11"/>
        <v>66.43933894310074</v>
      </c>
      <c r="BG40" s="1">
        <f t="shared" si="11"/>
        <v>66.43932005307437</v>
      </c>
      <c r="BH40" s="1">
        <f t="shared" si="11"/>
        <v>66.43942577230426</v>
      </c>
      <c r="BI40" s="1">
        <f t="shared" si="11"/>
        <v>66.43883418017711</v>
      </c>
      <c r="BJ40" s="1">
        <f t="shared" si="11"/>
        <v>66.44214692839009</v>
      </c>
      <c r="BK40" s="1">
        <f t="shared" si="11"/>
        <v>66.42366636346857</v>
      </c>
      <c r="BL40" s="1">
        <f t="shared" si="10"/>
        <v>66.52917976767904</v>
      </c>
    </row>
    <row r="41" spans="1:64" ht="12.75">
      <c r="A41" s="72" t="s">
        <v>111</v>
      </c>
      <c r="B41" s="1" t="s">
        <v>110</v>
      </c>
      <c r="C41" s="36">
        <v>53255.5857</v>
      </c>
      <c r="D41" s="36">
        <v>0.0039</v>
      </c>
      <c r="E41" s="1">
        <f t="shared" si="12"/>
        <v>62.49081963959328</v>
      </c>
      <c r="F41" s="1">
        <f t="shared" si="13"/>
        <v>62.5</v>
      </c>
      <c r="G41" s="1">
        <f t="shared" si="14"/>
        <v>-0.0032375000009778887</v>
      </c>
      <c r="K41" s="1">
        <f t="shared" si="33"/>
        <v>-0.0032375000009778887</v>
      </c>
      <c r="O41" s="1">
        <f t="shared" si="16"/>
        <v>0.004961129079115051</v>
      </c>
      <c r="Q41" s="73">
        <f t="shared" si="17"/>
        <v>38237.0857</v>
      </c>
      <c r="S41" s="14">
        <v>1</v>
      </c>
      <c r="Z41" s="1">
        <f t="shared" si="18"/>
        <v>62.5</v>
      </c>
      <c r="AA41" s="74">
        <f t="shared" si="19"/>
        <v>-0.0005129559707916578</v>
      </c>
      <c r="AB41" s="74">
        <f t="shared" si="20"/>
        <v>0.00563508272491222</v>
      </c>
      <c r="AC41" s="74">
        <f t="shared" si="21"/>
        <v>-0.0032375000009778887</v>
      </c>
      <c r="AD41" s="74">
        <f t="shared" si="22"/>
        <v>-0.002724544030186231</v>
      </c>
      <c r="AE41" s="74">
        <f t="shared" si="23"/>
        <v>7.423140172423429E-06</v>
      </c>
      <c r="AF41" s="1">
        <f t="shared" si="24"/>
        <v>-0.0032375000009778887</v>
      </c>
      <c r="AG41" s="75"/>
      <c r="AH41" s="1">
        <f t="shared" si="25"/>
        <v>-0.008872582725890109</v>
      </c>
      <c r="AI41" s="1">
        <f t="shared" si="26"/>
        <v>1.1022443227577585</v>
      </c>
      <c r="AJ41" s="1">
        <f t="shared" si="27"/>
        <v>-0.9992786444289198</v>
      </c>
      <c r="AK41" s="1">
        <f t="shared" si="28"/>
        <v>-0.17188978580418124</v>
      </c>
      <c r="AL41" s="1">
        <f t="shared" si="29"/>
        <v>-1.0341907444632448</v>
      </c>
      <c r="AM41" s="1">
        <f t="shared" si="30"/>
        <v>-0.5687113797070283</v>
      </c>
      <c r="AN41" s="74">
        <f t="shared" si="34"/>
        <v>68.24559070412919</v>
      </c>
      <c r="AO41" s="74">
        <f t="shared" si="34"/>
        <v>68.24559138160659</v>
      </c>
      <c r="AP41" s="74">
        <f t="shared" si="34"/>
        <v>68.2455966313254</v>
      </c>
      <c r="AQ41" s="74">
        <f t="shared" si="34"/>
        <v>68.24563730987558</v>
      </c>
      <c r="AR41" s="74">
        <f t="shared" si="34"/>
        <v>68.24595244980262</v>
      </c>
      <c r="AS41" s="74">
        <f t="shared" si="34"/>
        <v>68.2483898962621</v>
      </c>
      <c r="AT41" s="74">
        <f t="shared" si="34"/>
        <v>68.26701217756992</v>
      </c>
      <c r="AU41" s="74">
        <f t="shared" si="32"/>
        <v>68.39838515000838</v>
      </c>
      <c r="AW41" s="6">
        <v>-2200</v>
      </c>
      <c r="AX41" s="6">
        <f t="shared" si="3"/>
        <v>0.004941411652064006</v>
      </c>
      <c r="AY41" s="20">
        <f t="shared" si="4"/>
        <v>0.005737398227636731</v>
      </c>
      <c r="AZ41" s="21">
        <f t="shared" si="5"/>
        <v>-0.0007959865755727253</v>
      </c>
      <c r="BA41" s="1">
        <f t="shared" si="6"/>
        <v>0.8236194551350512</v>
      </c>
      <c r="BB41" s="1">
        <f t="shared" si="7"/>
        <v>0.007707004175705372</v>
      </c>
      <c r="BC41" s="1">
        <f t="shared" si="8"/>
        <v>-2.650679472934561</v>
      </c>
      <c r="BD41" s="1">
        <f t="shared" si="9"/>
        <v>-3.99189073951445</v>
      </c>
      <c r="BE41" s="1">
        <f t="shared" si="11"/>
        <v>66.56882792577109</v>
      </c>
      <c r="BF41" s="1">
        <f t="shared" si="11"/>
        <v>66.56883052607327</v>
      </c>
      <c r="BG41" s="1">
        <f t="shared" si="11"/>
        <v>66.56881482257353</v>
      </c>
      <c r="BH41" s="1">
        <f t="shared" si="11"/>
        <v>66.5689096602102</v>
      </c>
      <c r="BI41" s="1">
        <f t="shared" si="11"/>
        <v>66.56833700300454</v>
      </c>
      <c r="BJ41" s="1">
        <f t="shared" si="11"/>
        <v>66.5717982636847</v>
      </c>
      <c r="BK41" s="1">
        <f t="shared" si="11"/>
        <v>66.5509989898127</v>
      </c>
      <c r="BL41" s="1">
        <f t="shared" si="10"/>
        <v>66.68099340279208</v>
      </c>
    </row>
    <row r="42" spans="1:64" ht="12.75">
      <c r="A42" s="72" t="s">
        <v>111</v>
      </c>
      <c r="B42" s="1" t="s">
        <v>109</v>
      </c>
      <c r="C42" s="36">
        <v>53256.4698</v>
      </c>
      <c r="D42" s="36">
        <v>0.0019</v>
      </c>
      <c r="E42" s="1">
        <f t="shared" si="12"/>
        <v>64.99780238475688</v>
      </c>
      <c r="F42" s="1">
        <f t="shared" si="13"/>
        <v>65</v>
      </c>
      <c r="G42" s="1">
        <f t="shared" si="14"/>
        <v>-0.0007750000004307367</v>
      </c>
      <c r="K42" s="1">
        <f t="shared" si="33"/>
        <v>-0.0007750000004307367</v>
      </c>
      <c r="O42" s="1">
        <f t="shared" si="16"/>
        <v>0.004967803681436926</v>
      </c>
      <c r="Q42" s="73">
        <f t="shared" si="17"/>
        <v>38237.9698</v>
      </c>
      <c r="S42" s="14">
        <v>1</v>
      </c>
      <c r="Z42" s="1">
        <f t="shared" si="18"/>
        <v>65</v>
      </c>
      <c r="AA42" s="74">
        <f t="shared" si="19"/>
        <v>-0.000505236621656701</v>
      </c>
      <c r="AB42" s="74">
        <f t="shared" si="20"/>
        <v>0.008093760562922719</v>
      </c>
      <c r="AC42" s="74">
        <f t="shared" si="21"/>
        <v>-0.0007750000004307367</v>
      </c>
      <c r="AD42" s="74">
        <f t="shared" si="22"/>
        <v>-0.0002697633787740357</v>
      </c>
      <c r="AE42" s="74">
        <f t="shared" si="23"/>
        <v>7.277228052758385E-08</v>
      </c>
      <c r="AF42" s="1">
        <f t="shared" si="24"/>
        <v>-0.0007750000004307367</v>
      </c>
      <c r="AG42" s="75"/>
      <c r="AH42" s="1">
        <f t="shared" si="25"/>
        <v>-0.008868760563353456</v>
      </c>
      <c r="AI42" s="1">
        <f t="shared" si="26"/>
        <v>1.1026655037329647</v>
      </c>
      <c r="AJ42" s="1">
        <f t="shared" si="27"/>
        <v>-0.9991825193953608</v>
      </c>
      <c r="AK42" s="1">
        <f t="shared" si="28"/>
        <v>-0.1716385572744558</v>
      </c>
      <c r="AL42" s="1">
        <f t="shared" si="29"/>
        <v>-1.0317386570436502</v>
      </c>
      <c r="AM42" s="1">
        <f t="shared" si="30"/>
        <v>-0.5670899232239195</v>
      </c>
      <c r="AN42" s="74">
        <f t="shared" si="34"/>
        <v>68.24776997248888</v>
      </c>
      <c r="AO42" s="74">
        <f t="shared" si="34"/>
        <v>68.24777065859796</v>
      </c>
      <c r="AP42" s="74">
        <f t="shared" si="34"/>
        <v>68.24777596153247</v>
      </c>
      <c r="AQ42" s="74">
        <f t="shared" si="34"/>
        <v>68.24781694677618</v>
      </c>
      <c r="AR42" s="74">
        <f t="shared" si="34"/>
        <v>68.24813364618069</v>
      </c>
      <c r="AS42" s="74">
        <f t="shared" si="34"/>
        <v>68.25057686242953</v>
      </c>
      <c r="AT42" s="74">
        <f t="shared" si="34"/>
        <v>68.26919625624558</v>
      </c>
      <c r="AU42" s="74">
        <f t="shared" si="32"/>
        <v>68.4002828204473</v>
      </c>
      <c r="AW42" s="6">
        <v>-2000</v>
      </c>
      <c r="AX42" s="6">
        <f t="shared" si="3"/>
        <v>0.003929508342743134</v>
      </c>
      <c r="AY42" s="20">
        <f t="shared" si="4"/>
        <v>0.005896371860710497</v>
      </c>
      <c r="AZ42" s="21">
        <f t="shared" si="5"/>
        <v>-0.0019668635179673627</v>
      </c>
      <c r="BA42" s="1">
        <f t="shared" si="6"/>
        <v>0.8351459567928464</v>
      </c>
      <c r="BB42" s="1">
        <f t="shared" si="7"/>
        <v>-0.10308057353398113</v>
      </c>
      <c r="BC42" s="1">
        <f t="shared" si="8"/>
        <v>-2.539708391600272</v>
      </c>
      <c r="BD42" s="1">
        <f t="shared" si="9"/>
        <v>-3.2219729966354196</v>
      </c>
      <c r="BE42" s="1">
        <f t="shared" si="11"/>
        <v>66.69995406172607</v>
      </c>
      <c r="BF42" s="1">
        <f t="shared" si="11"/>
        <v>66.69995567259839</v>
      </c>
      <c r="BG42" s="1">
        <f t="shared" si="11"/>
        <v>66.69994489754491</v>
      </c>
      <c r="BH42" s="1">
        <f t="shared" si="11"/>
        <v>66.70001697336265</v>
      </c>
      <c r="BI42" s="1">
        <f t="shared" si="11"/>
        <v>66.69953493608048</v>
      </c>
      <c r="BJ42" s="1">
        <f t="shared" si="11"/>
        <v>66.70276270357914</v>
      </c>
      <c r="BK42" s="1">
        <f t="shared" si="11"/>
        <v>66.681321896963</v>
      </c>
      <c r="BL42" s="1">
        <f t="shared" si="10"/>
        <v>66.83280703790513</v>
      </c>
    </row>
    <row r="43" spans="1:64" ht="12.75">
      <c r="A43" s="72" t="s">
        <v>111</v>
      </c>
      <c r="B43" s="1" t="s">
        <v>110</v>
      </c>
      <c r="C43" s="36">
        <v>53257.3524</v>
      </c>
      <c r="D43" s="36">
        <v>0.0042</v>
      </c>
      <c r="E43" s="1">
        <f t="shared" si="12"/>
        <v>67.5005316811073</v>
      </c>
      <c r="F43" s="1">
        <f t="shared" si="13"/>
        <v>67.5</v>
      </c>
      <c r="G43" s="1">
        <f t="shared" si="14"/>
        <v>0.0001875000016298145</v>
      </c>
      <c r="K43" s="1">
        <f t="shared" si="33"/>
        <v>0.0001875000016298145</v>
      </c>
      <c r="O43" s="1">
        <f t="shared" si="16"/>
        <v>0.0049744782837588</v>
      </c>
      <c r="Q43" s="73">
        <f t="shared" si="17"/>
        <v>38238.8524</v>
      </c>
      <c r="S43" s="14">
        <v>1</v>
      </c>
      <c r="Z43" s="1">
        <f t="shared" si="18"/>
        <v>67.5</v>
      </c>
      <c r="AA43" s="74">
        <f t="shared" si="19"/>
        <v>-0.0004974714622309334</v>
      </c>
      <c r="AB43" s="74">
        <f t="shared" si="20"/>
        <v>0.009052394798991377</v>
      </c>
      <c r="AC43" s="74">
        <f t="shared" si="21"/>
        <v>0.0001875000016298145</v>
      </c>
      <c r="AD43" s="74">
        <f t="shared" si="22"/>
        <v>0.0006849714638607479</v>
      </c>
      <c r="AE43" s="74">
        <f t="shared" si="23"/>
        <v>4.691859063035359E-07</v>
      </c>
      <c r="AF43" s="1">
        <f t="shared" si="24"/>
        <v>0.0001875000016298145</v>
      </c>
      <c r="AG43" s="75"/>
      <c r="AH43" s="1">
        <f t="shared" si="25"/>
        <v>-0.008864894797361562</v>
      </c>
      <c r="AI43" s="1">
        <f t="shared" si="26"/>
        <v>1.1030863884667934</v>
      </c>
      <c r="AJ43" s="1">
        <f t="shared" si="27"/>
        <v>-0.999080306225181</v>
      </c>
      <c r="AK43" s="1">
        <f t="shared" si="28"/>
        <v>-0.17138610361658085</v>
      </c>
      <c r="AL43" s="1">
        <f t="shared" si="29"/>
        <v>-1.0292846963195195</v>
      </c>
      <c r="AM43" s="1">
        <f t="shared" si="30"/>
        <v>-0.5654694837454181</v>
      </c>
      <c r="AN43" s="74">
        <f t="shared" si="34"/>
        <v>68.24995007313784</v>
      </c>
      <c r="AO43" s="74">
        <f t="shared" si="34"/>
        <v>68.24995076794107</v>
      </c>
      <c r="AP43" s="74">
        <f t="shared" si="34"/>
        <v>68.24995612432033</v>
      </c>
      <c r="AQ43" s="74">
        <f t="shared" si="34"/>
        <v>68.24999741660534</v>
      </c>
      <c r="AR43" s="74">
        <f t="shared" si="34"/>
        <v>68.25031567136662</v>
      </c>
      <c r="AS43" s="74">
        <f t="shared" si="34"/>
        <v>68.25276460548322</v>
      </c>
      <c r="AT43" s="74">
        <f t="shared" si="34"/>
        <v>68.27138080698384</v>
      </c>
      <c r="AU43" s="74">
        <f t="shared" si="32"/>
        <v>68.4021804908862</v>
      </c>
      <c r="AW43" s="6">
        <v>-1800</v>
      </c>
      <c r="AX43" s="6">
        <f t="shared" si="3"/>
        <v>0.002948372136083814</v>
      </c>
      <c r="AY43" s="20">
        <f t="shared" si="4"/>
        <v>0.006069469241425219</v>
      </c>
      <c r="AZ43" s="21">
        <f t="shared" si="5"/>
        <v>-0.0031210971053414055</v>
      </c>
      <c r="BA43" s="1">
        <f t="shared" si="6"/>
        <v>0.8491515339436951</v>
      </c>
      <c r="BB43" s="1">
        <f t="shared" si="7"/>
        <v>-0.2159616827311035</v>
      </c>
      <c r="BC43" s="1">
        <f t="shared" si="8"/>
        <v>-2.4252957445639045</v>
      </c>
      <c r="BD43" s="1">
        <f t="shared" si="9"/>
        <v>-2.6717219163469466</v>
      </c>
      <c r="BE43" s="1">
        <f t="shared" si="11"/>
        <v>66.83309750640903</v>
      </c>
      <c r="BF43" s="1">
        <f t="shared" si="11"/>
        <v>66.8330982834874</v>
      </c>
      <c r="BG43" s="1">
        <f t="shared" si="11"/>
        <v>66.83309233071584</v>
      </c>
      <c r="BH43" s="1">
        <f t="shared" si="11"/>
        <v>66.8331379326866</v>
      </c>
      <c r="BI43" s="1">
        <f t="shared" si="11"/>
        <v>66.83278865448925</v>
      </c>
      <c r="BJ43" s="1">
        <f t="shared" si="11"/>
        <v>66.83546749693508</v>
      </c>
      <c r="BK43" s="1">
        <f t="shared" si="11"/>
        <v>66.81512943932951</v>
      </c>
      <c r="BL43" s="1">
        <f t="shared" si="10"/>
        <v>66.98462067301816</v>
      </c>
    </row>
    <row r="44" spans="1:64" ht="12.75">
      <c r="A44" s="72" t="s">
        <v>111</v>
      </c>
      <c r="B44" s="1" t="s">
        <v>109</v>
      </c>
      <c r="C44" s="36">
        <v>53257.5291</v>
      </c>
      <c r="D44" s="36">
        <v>0.0009</v>
      </c>
      <c r="E44" s="1">
        <f t="shared" si="12"/>
        <v>68.00158795422507</v>
      </c>
      <c r="F44" s="1">
        <f t="shared" si="13"/>
        <v>68</v>
      </c>
      <c r="G44" s="1">
        <f t="shared" si="14"/>
        <v>0.0005600000004051253</v>
      </c>
      <c r="K44" s="1">
        <f t="shared" si="33"/>
        <v>0.0005600000004051253</v>
      </c>
      <c r="O44" s="1">
        <f t="shared" si="16"/>
        <v>0.004975813204223176</v>
      </c>
      <c r="Q44" s="73">
        <f t="shared" si="17"/>
        <v>38239.0291</v>
      </c>
      <c r="S44" s="14">
        <v>1</v>
      </c>
      <c r="Z44" s="1">
        <f t="shared" si="18"/>
        <v>68</v>
      </c>
      <c r="AA44" s="74">
        <f t="shared" si="19"/>
        <v>-0.0004959129305688419</v>
      </c>
      <c r="AB44" s="74">
        <f t="shared" si="20"/>
        <v>0.009424116409611638</v>
      </c>
      <c r="AC44" s="74">
        <f t="shared" si="21"/>
        <v>0.0005600000004051253</v>
      </c>
      <c r="AD44" s="74">
        <f t="shared" si="22"/>
        <v>0.0010559129309739672</v>
      </c>
      <c r="AE44" s="74">
        <f t="shared" si="23"/>
        <v>1.114952117798034E-06</v>
      </c>
      <c r="AF44" s="1">
        <f t="shared" si="24"/>
        <v>0.0005600000004051253</v>
      </c>
      <c r="AG44" s="75"/>
      <c r="AH44" s="1">
        <f t="shared" si="25"/>
        <v>-0.008864116409206512</v>
      </c>
      <c r="AI44" s="1">
        <f t="shared" si="26"/>
        <v>1.103170529507686</v>
      </c>
      <c r="AJ44" s="1">
        <f t="shared" si="27"/>
        <v>-0.9990591318581796</v>
      </c>
      <c r="AK44" s="1">
        <f t="shared" si="28"/>
        <v>-0.1713354658005859</v>
      </c>
      <c r="AL44" s="1">
        <f t="shared" si="29"/>
        <v>-1.0287936794316996</v>
      </c>
      <c r="AM44" s="1">
        <f t="shared" si="30"/>
        <v>-0.5651455175369949</v>
      </c>
      <c r="AN44" s="74">
        <f t="shared" si="34"/>
        <v>68.2503861930906</v>
      </c>
      <c r="AO44" s="74">
        <f t="shared" si="34"/>
        <v>68.25038688964015</v>
      </c>
      <c r="AP44" s="74">
        <f t="shared" si="34"/>
        <v>68.25039225673558</v>
      </c>
      <c r="AQ44" s="74">
        <f t="shared" si="34"/>
        <v>68.2504336104687</v>
      </c>
      <c r="AR44" s="74">
        <f t="shared" si="34"/>
        <v>68.25075217579719</v>
      </c>
      <c r="AS44" s="74">
        <f t="shared" si="34"/>
        <v>68.25320224722724</v>
      </c>
      <c r="AT44" s="74">
        <f t="shared" si="34"/>
        <v>68.27181777368814</v>
      </c>
      <c r="AU44" s="74">
        <f t="shared" si="32"/>
        <v>68.40256002497398</v>
      </c>
      <c r="AW44" s="6">
        <v>-1600</v>
      </c>
      <c r="AX44" s="6">
        <f t="shared" si="3"/>
        <v>0.0020172789682726946</v>
      </c>
      <c r="AY44" s="20">
        <f t="shared" si="4"/>
        <v>0.006256690369780897</v>
      </c>
      <c r="AZ44" s="21">
        <f t="shared" si="5"/>
        <v>-0.004239411401508203</v>
      </c>
      <c r="BA44" s="1">
        <f t="shared" si="6"/>
        <v>0.8657503025148962</v>
      </c>
      <c r="BB44" s="1">
        <f t="shared" si="7"/>
        <v>-0.32998172901356515</v>
      </c>
      <c r="BC44" s="1">
        <f t="shared" si="8"/>
        <v>-2.306688172490166</v>
      </c>
      <c r="BD44" s="1">
        <f t="shared" si="9"/>
        <v>-2.254688936294169</v>
      </c>
      <c r="BE44" s="1">
        <f t="shared" si="11"/>
        <v>66.96865923759141</v>
      </c>
      <c r="BF44" s="1">
        <f t="shared" si="11"/>
        <v>66.96865950881956</v>
      </c>
      <c r="BG44" s="1">
        <f t="shared" si="11"/>
        <v>66.96865701740053</v>
      </c>
      <c r="BH44" s="1">
        <f t="shared" si="11"/>
        <v>66.96867990317612</v>
      </c>
      <c r="BI44" s="1">
        <f t="shared" si="11"/>
        <v>66.96846970844888</v>
      </c>
      <c r="BJ44" s="1">
        <f t="shared" si="11"/>
        <v>66.97040281183004</v>
      </c>
      <c r="BK44" s="1">
        <f t="shared" si="11"/>
        <v>66.95283581374045</v>
      </c>
      <c r="BL44" s="1">
        <f t="shared" si="10"/>
        <v>67.13643430813121</v>
      </c>
    </row>
    <row r="45" spans="1:64" ht="12.75">
      <c r="A45" s="72" t="s">
        <v>111</v>
      </c>
      <c r="B45" s="1" t="s">
        <v>109</v>
      </c>
      <c r="C45" s="36">
        <v>53267.4023</v>
      </c>
      <c r="D45" s="36">
        <v>0.0026</v>
      </c>
      <c r="E45" s="1">
        <f t="shared" si="12"/>
        <v>95.99835533311327</v>
      </c>
      <c r="F45" s="1">
        <f t="shared" si="13"/>
        <v>96</v>
      </c>
      <c r="G45" s="1">
        <f t="shared" si="14"/>
        <v>-0.0005799999998998828</v>
      </c>
      <c r="K45" s="1">
        <f t="shared" si="33"/>
        <v>-0.0005799999998998828</v>
      </c>
      <c r="O45" s="1">
        <f t="shared" si="16"/>
        <v>0.005050568750228169</v>
      </c>
      <c r="Q45" s="73">
        <f t="shared" si="17"/>
        <v>38248.9023</v>
      </c>
      <c r="S45" s="14">
        <v>1</v>
      </c>
      <c r="Z45" s="1">
        <f t="shared" si="18"/>
        <v>96</v>
      </c>
      <c r="AA45" s="74">
        <f t="shared" si="19"/>
        <v>-0.00040570190760463865</v>
      </c>
      <c r="AB45" s="74">
        <f t="shared" si="20"/>
        <v>0.00823773430711955</v>
      </c>
      <c r="AC45" s="74">
        <f t="shared" si="21"/>
        <v>-0.0005799999998998828</v>
      </c>
      <c r="AD45" s="74">
        <f t="shared" si="22"/>
        <v>-0.00017429809229524418</v>
      </c>
      <c r="AE45" s="74">
        <f t="shared" si="23"/>
        <v>3.037982497776146E-08</v>
      </c>
      <c r="AF45" s="1">
        <f t="shared" si="24"/>
        <v>-0.0005799999998998828</v>
      </c>
      <c r="AG45" s="75"/>
      <c r="AH45" s="1">
        <f t="shared" si="25"/>
        <v>-0.008817734307019433</v>
      </c>
      <c r="AI45" s="1">
        <f t="shared" si="26"/>
        <v>1.1078622454056806</v>
      </c>
      <c r="AJ45" s="1">
        <f t="shared" si="27"/>
        <v>-0.9974806496458312</v>
      </c>
      <c r="AK45" s="1">
        <f t="shared" si="28"/>
        <v>-0.16842130511323308</v>
      </c>
      <c r="AL45" s="1">
        <f t="shared" si="29"/>
        <v>-1.0011773484964586</v>
      </c>
      <c r="AM45" s="1">
        <f t="shared" si="30"/>
        <v>-0.5470670977901126</v>
      </c>
      <c r="AN45" s="74">
        <f t="shared" si="34"/>
        <v>68.27486185398062</v>
      </c>
      <c r="AO45" s="74">
        <f t="shared" si="34"/>
        <v>68.27486265222569</v>
      </c>
      <c r="AP45" s="74">
        <f t="shared" si="34"/>
        <v>68.27486863307517</v>
      </c>
      <c r="AQ45" s="74">
        <f t="shared" si="34"/>
        <v>68.27491344330728</v>
      </c>
      <c r="AR45" s="74">
        <f t="shared" si="34"/>
        <v>68.27524910311017</v>
      </c>
      <c r="AS45" s="74">
        <f t="shared" si="34"/>
        <v>68.27775944672385</v>
      </c>
      <c r="AT45" s="74">
        <f t="shared" si="34"/>
        <v>68.29631772324787</v>
      </c>
      <c r="AU45" s="74">
        <f t="shared" si="32"/>
        <v>68.42381393388982</v>
      </c>
      <c r="AW45" s="6">
        <v>-1400</v>
      </c>
      <c r="AX45" s="6">
        <f t="shared" si="3"/>
        <v>0.001157290156910979</v>
      </c>
      <c r="AY45" s="20">
        <f t="shared" si="4"/>
        <v>0.006458035245777531</v>
      </c>
      <c r="AZ45" s="21">
        <f t="shared" si="5"/>
        <v>-0.005300745088866552</v>
      </c>
      <c r="BA45" s="1">
        <f t="shared" si="6"/>
        <v>0.8850553405541871</v>
      </c>
      <c r="BB45" s="1">
        <f t="shared" si="7"/>
        <v>-0.4438675334364655</v>
      </c>
      <c r="BC45" s="1">
        <f t="shared" si="8"/>
        <v>-2.1830623110024825</v>
      </c>
      <c r="BD45" s="1">
        <f t="shared" si="9"/>
        <v>-1.9242714230303692</v>
      </c>
      <c r="BE45" s="1">
        <f t="shared" si="11"/>
        <v>67.1070584044599</v>
      </c>
      <c r="BF45" s="1">
        <f t="shared" si="11"/>
        <v>67.10705846321116</v>
      </c>
      <c r="BG45" s="1">
        <f t="shared" si="11"/>
        <v>67.10705776939142</v>
      </c>
      <c r="BH45" s="1">
        <f t="shared" si="11"/>
        <v>67.10706596308289</v>
      </c>
      <c r="BI45" s="1">
        <f t="shared" si="11"/>
        <v>67.10696920852935</v>
      </c>
      <c r="BJ45" s="1">
        <f t="shared" si="11"/>
        <v>67.10811300834881</v>
      </c>
      <c r="BK45" s="1">
        <f t="shared" si="11"/>
        <v>67.0947655316108</v>
      </c>
      <c r="BL45" s="1">
        <f t="shared" si="10"/>
        <v>67.28824794324424</v>
      </c>
    </row>
    <row r="46" spans="1:64" ht="12.75">
      <c r="A46" s="72" t="s">
        <v>111</v>
      </c>
      <c r="B46" s="1" t="s">
        <v>110</v>
      </c>
      <c r="C46" s="36">
        <v>53282.3889</v>
      </c>
      <c r="D46" s="36">
        <v>0.0032</v>
      </c>
      <c r="E46" s="1">
        <f t="shared" si="12"/>
        <v>138.49484623781203</v>
      </c>
      <c r="F46" s="1">
        <f t="shared" si="13"/>
        <v>138.5</v>
      </c>
      <c r="G46" s="1">
        <f t="shared" si="14"/>
        <v>-0.0018175000077462755</v>
      </c>
      <c r="K46" s="1">
        <f t="shared" si="33"/>
        <v>-0.0018175000077462755</v>
      </c>
      <c r="O46" s="1">
        <f t="shared" si="16"/>
        <v>0.005164036989700033</v>
      </c>
      <c r="Q46" s="73">
        <f t="shared" si="17"/>
        <v>38263.8889</v>
      </c>
      <c r="S46" s="14">
        <v>1</v>
      </c>
      <c r="Z46" s="1">
        <f t="shared" si="18"/>
        <v>138.5</v>
      </c>
      <c r="AA46" s="74">
        <f t="shared" si="19"/>
        <v>-0.00025770257009689185</v>
      </c>
      <c r="AB46" s="74">
        <f t="shared" si="20"/>
        <v>0.006919289980716552</v>
      </c>
      <c r="AC46" s="74">
        <f t="shared" si="21"/>
        <v>-0.0018175000077462755</v>
      </c>
      <c r="AD46" s="74">
        <f t="shared" si="22"/>
        <v>-0.0015597974376493837</v>
      </c>
      <c r="AE46" s="74">
        <f t="shared" si="23"/>
        <v>2.432968046497583E-06</v>
      </c>
      <c r="AF46" s="1">
        <f t="shared" si="24"/>
        <v>-0.0018175000077462755</v>
      </c>
      <c r="AG46" s="75"/>
      <c r="AH46" s="1">
        <f t="shared" si="25"/>
        <v>-0.008736789988462827</v>
      </c>
      <c r="AI46" s="1">
        <f t="shared" si="26"/>
        <v>1.1148983406663755</v>
      </c>
      <c r="AJ46" s="1">
        <f t="shared" si="27"/>
        <v>-0.9935813218733859</v>
      </c>
      <c r="AK46" s="1">
        <f t="shared" si="28"/>
        <v>-0.1637020809645178</v>
      </c>
      <c r="AL46" s="1">
        <f t="shared" si="29"/>
        <v>-0.9588133162671415</v>
      </c>
      <c r="AM46" s="1">
        <f t="shared" si="30"/>
        <v>-0.5198569183251265</v>
      </c>
      <c r="AN46" s="74">
        <f t="shared" si="34"/>
        <v>68.31220966518747</v>
      </c>
      <c r="AO46" s="74">
        <f t="shared" si="34"/>
        <v>68.31221063157128</v>
      </c>
      <c r="AP46" s="74">
        <f t="shared" si="34"/>
        <v>68.31221758719617</v>
      </c>
      <c r="AQ46" s="74">
        <f t="shared" si="34"/>
        <v>68.31226764938549</v>
      </c>
      <c r="AR46" s="74">
        <f t="shared" si="34"/>
        <v>68.312627888854</v>
      </c>
      <c r="AS46" s="74">
        <f t="shared" si="34"/>
        <v>68.31521616838721</v>
      </c>
      <c r="AT46" s="74">
        <f t="shared" si="34"/>
        <v>68.33361470559272</v>
      </c>
      <c r="AU46" s="74">
        <f t="shared" si="32"/>
        <v>68.45607433135133</v>
      </c>
      <c r="AW46" s="6">
        <v>-1200</v>
      </c>
      <c r="AX46" s="6">
        <f t="shared" si="3"/>
        <v>0.0003914722602689656</v>
      </c>
      <c r="AY46" s="20">
        <f t="shared" si="4"/>
        <v>0.006673503869415121</v>
      </c>
      <c r="AZ46" s="21">
        <f t="shared" si="5"/>
        <v>-0.006282031609146156</v>
      </c>
      <c r="BA46" s="1">
        <f t="shared" si="6"/>
        <v>0.9071616637916151</v>
      </c>
      <c r="BB46" s="1">
        <f t="shared" si="7"/>
        <v>-0.5559074708173073</v>
      </c>
      <c r="BC46" s="1">
        <f t="shared" si="8"/>
        <v>-2.053518122475938</v>
      </c>
      <c r="BD46" s="1">
        <f t="shared" si="9"/>
        <v>-1.653081407889688</v>
      </c>
      <c r="BE46" s="1">
        <f t="shared" si="11"/>
        <v>67.24873089719854</v>
      </c>
      <c r="BF46" s="1">
        <f t="shared" si="11"/>
        <v>67.24873090264272</v>
      </c>
      <c r="BG46" s="1">
        <f t="shared" si="11"/>
        <v>67.24873080917368</v>
      </c>
      <c r="BH46" s="1">
        <f t="shared" si="11"/>
        <v>67.24873241391246</v>
      </c>
      <c r="BI46" s="1">
        <f t="shared" si="11"/>
        <v>67.24870486386085</v>
      </c>
      <c r="BJ46" s="1">
        <f t="shared" si="11"/>
        <v>67.24917818791322</v>
      </c>
      <c r="BK46" s="1">
        <f t="shared" si="11"/>
        <v>67.24114595415827</v>
      </c>
      <c r="BL46" s="1">
        <f t="shared" si="10"/>
        <v>67.4400615783573</v>
      </c>
    </row>
    <row r="47" spans="1:64" ht="12.75">
      <c r="A47" s="72" t="s">
        <v>111</v>
      </c>
      <c r="B47" s="1" t="s">
        <v>109</v>
      </c>
      <c r="C47" s="36">
        <v>53284.3265</v>
      </c>
      <c r="D47" s="36">
        <v>0.0019</v>
      </c>
      <c r="E47" s="1">
        <f t="shared" si="12"/>
        <v>143.98916788362664</v>
      </c>
      <c r="F47" s="1">
        <f t="shared" si="13"/>
        <v>144</v>
      </c>
      <c r="G47" s="1">
        <f t="shared" si="14"/>
        <v>-0.003819999998086132</v>
      </c>
      <c r="K47" s="1">
        <f t="shared" si="33"/>
        <v>-0.003819999998086132</v>
      </c>
      <c r="O47" s="1">
        <f t="shared" si="16"/>
        <v>0.005178721114808157</v>
      </c>
      <c r="Q47" s="73">
        <f t="shared" si="17"/>
        <v>38265.8265</v>
      </c>
      <c r="S47" s="14">
        <v>1</v>
      </c>
      <c r="Z47" s="1">
        <f t="shared" si="18"/>
        <v>144</v>
      </c>
      <c r="AA47" s="74">
        <f t="shared" si="19"/>
        <v>-0.0002375691600758397</v>
      </c>
      <c r="AB47" s="74">
        <f t="shared" si="20"/>
        <v>0.004905380897057712</v>
      </c>
      <c r="AC47" s="74">
        <f t="shared" si="21"/>
        <v>-0.003819999998086132</v>
      </c>
      <c r="AD47" s="74">
        <f t="shared" si="22"/>
        <v>-0.0035824308380102924</v>
      </c>
      <c r="AE47" s="74">
        <f t="shared" si="23"/>
        <v>1.2833810709127127E-05</v>
      </c>
      <c r="AF47" s="1">
        <f t="shared" si="24"/>
        <v>-0.003819999998086132</v>
      </c>
      <c r="AG47" s="75"/>
      <c r="AH47" s="1">
        <f t="shared" si="25"/>
        <v>-0.008725380895143844</v>
      </c>
      <c r="AI47" s="1">
        <f t="shared" si="26"/>
        <v>1.1158004697859139</v>
      </c>
      <c r="AJ47" s="1">
        <f t="shared" si="27"/>
        <v>-0.9929415838245561</v>
      </c>
      <c r="AK47" s="1">
        <f t="shared" si="28"/>
        <v>-0.1630651746920895</v>
      </c>
      <c r="AL47" s="1">
        <f t="shared" si="29"/>
        <v>-0.9532917910104439</v>
      </c>
      <c r="AM47" s="1">
        <f t="shared" si="30"/>
        <v>-0.5163550731974338</v>
      </c>
      <c r="AN47" s="74">
        <f t="shared" si="34"/>
        <v>68.31706013324747</v>
      </c>
      <c r="AO47" s="74">
        <f t="shared" si="34"/>
        <v>68.31706112250095</v>
      </c>
      <c r="AP47" s="74">
        <f t="shared" si="34"/>
        <v>68.3170682072316</v>
      </c>
      <c r="AQ47" s="74">
        <f t="shared" si="34"/>
        <v>68.31711894440022</v>
      </c>
      <c r="AR47" s="74">
        <f t="shared" si="34"/>
        <v>68.31748222060035</v>
      </c>
      <c r="AS47" s="74">
        <f t="shared" si="34"/>
        <v>68.32007932767947</v>
      </c>
      <c r="AT47" s="74">
        <f t="shared" si="34"/>
        <v>68.33845079959569</v>
      </c>
      <c r="AU47" s="74">
        <f t="shared" si="32"/>
        <v>68.46024920631694</v>
      </c>
      <c r="AW47" s="6">
        <v>-1000</v>
      </c>
      <c r="AX47" s="6">
        <f t="shared" si="3"/>
        <v>-0.00025495465812886905</v>
      </c>
      <c r="AY47" s="20">
        <f t="shared" si="4"/>
        <v>0.006903096240693666</v>
      </c>
      <c r="AZ47" s="21">
        <f t="shared" si="5"/>
        <v>-0.007158050898822535</v>
      </c>
      <c r="BA47" s="1">
        <f t="shared" si="6"/>
        <v>0.9321194946834941</v>
      </c>
      <c r="BB47" s="1">
        <f t="shared" si="7"/>
        <v>-0.6638046484645731</v>
      </c>
      <c r="BC47" s="1">
        <f t="shared" si="8"/>
        <v>-1.9170779747500362</v>
      </c>
      <c r="BD47" s="1">
        <f t="shared" si="9"/>
        <v>-1.4239249597244992</v>
      </c>
      <c r="BE47" s="1">
        <f t="shared" si="11"/>
        <v>67.39412451223758</v>
      </c>
      <c r="BF47" s="1">
        <f t="shared" si="11"/>
        <v>67.39412451228777</v>
      </c>
      <c r="BG47" s="1">
        <f t="shared" si="11"/>
        <v>67.39412451060973</v>
      </c>
      <c r="BH47" s="1">
        <f t="shared" si="11"/>
        <v>67.39412456671107</v>
      </c>
      <c r="BI47" s="1">
        <f t="shared" si="11"/>
        <v>67.39412269110477</v>
      </c>
      <c r="BJ47" s="1">
        <f t="shared" si="11"/>
        <v>67.39418540986331</v>
      </c>
      <c r="BK47" s="1">
        <f t="shared" si="11"/>
        <v>67.39210206237911</v>
      </c>
      <c r="BL47" s="1">
        <f t="shared" si="10"/>
        <v>67.59187521347033</v>
      </c>
    </row>
    <row r="48" spans="1:64" ht="12.75">
      <c r="A48" s="72" t="s">
        <v>111</v>
      </c>
      <c r="B48" s="1" t="s">
        <v>110</v>
      </c>
      <c r="C48" s="36">
        <v>53284.5079</v>
      </c>
      <c r="D48" s="36">
        <v>0.002</v>
      </c>
      <c r="E48" s="1">
        <f t="shared" si="12"/>
        <v>144.50355162976388</v>
      </c>
      <c r="F48" s="1">
        <f t="shared" si="13"/>
        <v>144.5</v>
      </c>
      <c r="G48" s="1">
        <f t="shared" si="14"/>
        <v>0.0012524999910965562</v>
      </c>
      <c r="K48" s="1">
        <f t="shared" si="33"/>
        <v>0.0012524999910965562</v>
      </c>
      <c r="O48" s="1">
        <f t="shared" si="16"/>
        <v>0.005180056035272532</v>
      </c>
      <c r="Q48" s="73">
        <f t="shared" si="17"/>
        <v>38266.0079</v>
      </c>
      <c r="S48" s="14">
        <v>1</v>
      </c>
      <c r="Z48" s="1">
        <f t="shared" si="18"/>
        <v>144.5</v>
      </c>
      <c r="AA48" s="74">
        <f t="shared" si="19"/>
        <v>-0.00023572767483426467</v>
      </c>
      <c r="AB48" s="74">
        <f t="shared" si="20"/>
        <v>0.00997683305033955</v>
      </c>
      <c r="AC48" s="74">
        <f t="shared" si="21"/>
        <v>0.0012524999910965562</v>
      </c>
      <c r="AD48" s="74">
        <f t="shared" si="22"/>
        <v>0.0014882276659308209</v>
      </c>
      <c r="AE48" s="74">
        <f t="shared" si="23"/>
        <v>2.2148215856418987E-06</v>
      </c>
      <c r="AF48" s="1">
        <f t="shared" si="24"/>
        <v>0.0012524999910965562</v>
      </c>
      <c r="AG48" s="75"/>
      <c r="AH48" s="1">
        <f t="shared" si="25"/>
        <v>-0.008724333059242993</v>
      </c>
      <c r="AI48" s="1">
        <f t="shared" si="26"/>
        <v>1.1158823790505887</v>
      </c>
      <c r="AJ48" s="1">
        <f t="shared" si="27"/>
        <v>-0.9928818716935017</v>
      </c>
      <c r="AK48" s="1">
        <f t="shared" si="28"/>
        <v>-0.16300697600279468</v>
      </c>
      <c r="AL48" s="1">
        <f t="shared" si="29"/>
        <v>-0.9527893913864496</v>
      </c>
      <c r="AM48" s="1">
        <f t="shared" si="30"/>
        <v>-0.5160369391060241</v>
      </c>
      <c r="AN48" s="74">
        <f t="shared" si="34"/>
        <v>68.31750127934464</v>
      </c>
      <c r="AO48" s="74">
        <f t="shared" si="34"/>
        <v>68.31750227068889</v>
      </c>
      <c r="AP48" s="74">
        <f t="shared" si="34"/>
        <v>68.3175093671833</v>
      </c>
      <c r="AQ48" s="74">
        <f t="shared" si="34"/>
        <v>68.3175601656214</v>
      </c>
      <c r="AR48" s="74">
        <f t="shared" si="34"/>
        <v>68.3179237160785</v>
      </c>
      <c r="AS48" s="74">
        <f t="shared" si="34"/>
        <v>68.32052161091936</v>
      </c>
      <c r="AT48" s="74">
        <f t="shared" si="34"/>
        <v>68.33889054994589</v>
      </c>
      <c r="AU48" s="74">
        <f t="shared" si="32"/>
        <v>68.46062874040473</v>
      </c>
      <c r="AW48" s="6">
        <v>-800</v>
      </c>
      <c r="AX48" s="6">
        <f t="shared" si="3"/>
        <v>-0.0007546149001087053</v>
      </c>
      <c r="AY48" s="20">
        <f t="shared" si="4"/>
        <v>0.007146812359613168</v>
      </c>
      <c r="AZ48" s="21">
        <f t="shared" si="5"/>
        <v>-0.007901427259721873</v>
      </c>
      <c r="BA48" s="1">
        <f t="shared" si="6"/>
        <v>0.95989380253908</v>
      </c>
      <c r="BB48" s="1">
        <f t="shared" si="7"/>
        <v>-0.764506994922878</v>
      </c>
      <c r="BC48" s="1">
        <f t="shared" si="8"/>
        <v>-1.7726962142386347</v>
      </c>
      <c r="BD48" s="1">
        <f t="shared" si="9"/>
        <v>-1.2254225546381383</v>
      </c>
      <c r="BE48" s="1">
        <f t="shared" si="11"/>
        <v>67.54368887918342</v>
      </c>
      <c r="BF48" s="1">
        <f t="shared" si="11"/>
        <v>67.54368887918342</v>
      </c>
      <c r="BG48" s="1">
        <f t="shared" si="11"/>
        <v>67.54368887918342</v>
      </c>
      <c r="BH48" s="1">
        <f t="shared" si="11"/>
        <v>67.54368887918343</v>
      </c>
      <c r="BI48" s="1">
        <f t="shared" si="11"/>
        <v>67.54368887905818</v>
      </c>
      <c r="BJ48" s="1">
        <f t="shared" si="11"/>
        <v>67.54369001243589</v>
      </c>
      <c r="BK48" s="1">
        <f t="shared" si="11"/>
        <v>67.54765358209197</v>
      </c>
      <c r="BL48" s="1">
        <f t="shared" si="10"/>
        <v>67.74368884858339</v>
      </c>
    </row>
    <row r="49" spans="1:64" ht="12.75">
      <c r="A49" s="72" t="s">
        <v>111</v>
      </c>
      <c r="B49" s="1" t="s">
        <v>110</v>
      </c>
      <c r="C49" s="36">
        <v>53601.5463</v>
      </c>
      <c r="D49" s="36">
        <v>0.0023</v>
      </c>
      <c r="E49" s="1">
        <f t="shared" si="12"/>
        <v>1043.5079610384066</v>
      </c>
      <c r="F49" s="1">
        <f t="shared" si="13"/>
        <v>1043.5</v>
      </c>
      <c r="G49" s="1">
        <f t="shared" si="14"/>
        <v>0.002807500000926666</v>
      </c>
      <c r="K49" s="1">
        <f t="shared" si="33"/>
        <v>0.002807500000926666</v>
      </c>
      <c r="O49" s="1">
        <f t="shared" si="16"/>
        <v>0.007580243030218562</v>
      </c>
      <c r="Q49" s="73">
        <f t="shared" si="17"/>
        <v>38583.0463</v>
      </c>
      <c r="S49" s="14">
        <v>1</v>
      </c>
      <c r="Z49" s="1">
        <f t="shared" si="18"/>
        <v>1043.5</v>
      </c>
      <c r="AA49" s="74">
        <f t="shared" si="19"/>
        <v>0.005945036594755243</v>
      </c>
      <c r="AB49" s="74">
        <f t="shared" si="20"/>
        <v>0.006920815000099651</v>
      </c>
      <c r="AC49" s="74">
        <f t="shared" si="21"/>
        <v>0.002807500000926666</v>
      </c>
      <c r="AD49" s="74">
        <f t="shared" si="22"/>
        <v>-0.0031375365938285773</v>
      </c>
      <c r="AE49" s="74">
        <f t="shared" si="23"/>
        <v>9.84413587761343E-06</v>
      </c>
      <c r="AF49" s="1">
        <f t="shared" si="24"/>
        <v>0.002807500000926666</v>
      </c>
      <c r="AG49" s="75"/>
      <c r="AH49" s="1">
        <f t="shared" si="25"/>
        <v>-0.004113314999172985</v>
      </c>
      <c r="AI49" s="1">
        <f t="shared" si="26"/>
        <v>1.1998164129337825</v>
      </c>
      <c r="AJ49" s="1">
        <f t="shared" si="27"/>
        <v>-0.44015377403708467</v>
      </c>
      <c r="AK49" s="1">
        <f t="shared" si="28"/>
        <v>0.008567445493034667</v>
      </c>
      <c r="AL49" s="1">
        <f t="shared" si="29"/>
        <v>0.04285033954790927</v>
      </c>
      <c r="AM49" s="1">
        <f t="shared" si="30"/>
        <v>0.021428448697661653</v>
      </c>
      <c r="AN49" s="74">
        <f t="shared" si="34"/>
        <v>69.15002731920018</v>
      </c>
      <c r="AO49" s="74">
        <f t="shared" si="34"/>
        <v>69.15002696219288</v>
      </c>
      <c r="AP49" s="74">
        <f t="shared" si="34"/>
        <v>69.15002517606328</v>
      </c>
      <c r="AQ49" s="74">
        <f t="shared" si="34"/>
        <v>69.15001623994797</v>
      </c>
      <c r="AR49" s="74">
        <f t="shared" si="34"/>
        <v>69.1499715320602</v>
      </c>
      <c r="AS49" s="74">
        <f t="shared" si="34"/>
        <v>69.14974785702898</v>
      </c>
      <c r="AT49" s="74">
        <f t="shared" si="34"/>
        <v>69.14862882936166</v>
      </c>
      <c r="AU49" s="74">
        <f t="shared" si="32"/>
        <v>69.14303103023786</v>
      </c>
      <c r="AW49" s="6">
        <v>-600</v>
      </c>
      <c r="AX49" s="6">
        <f t="shared" si="3"/>
        <v>-0.0010782375934285035</v>
      </c>
      <c r="AY49" s="20">
        <f t="shared" si="4"/>
        <v>0.007404652226173624</v>
      </c>
      <c r="AZ49" s="21">
        <f t="shared" si="5"/>
        <v>-0.008482889819602128</v>
      </c>
      <c r="BA49" s="1">
        <f t="shared" si="6"/>
        <v>0.9903057562506076</v>
      </c>
      <c r="BB49" s="1">
        <f t="shared" si="7"/>
        <v>-0.8540312760751477</v>
      </c>
      <c r="BC49" s="1">
        <f t="shared" si="8"/>
        <v>-1.6192865458274643</v>
      </c>
      <c r="BD49" s="1">
        <f t="shared" si="9"/>
        <v>-1.049705063418887</v>
      </c>
      <c r="BE49" s="1">
        <f t="shared" si="11"/>
        <v>67.69785762121238</v>
      </c>
      <c r="BF49" s="1">
        <f t="shared" si="11"/>
        <v>67.69785762147727</v>
      </c>
      <c r="BG49" s="1">
        <f t="shared" si="11"/>
        <v>67.69785763013327</v>
      </c>
      <c r="BH49" s="1">
        <f t="shared" si="11"/>
        <v>67.69785791298649</v>
      </c>
      <c r="BI49" s="1">
        <f t="shared" si="11"/>
        <v>67.69786715553022</v>
      </c>
      <c r="BJ49" s="1">
        <f t="shared" si="11"/>
        <v>67.69816886300013</v>
      </c>
      <c r="BK49" s="1">
        <f t="shared" si="11"/>
        <v>67.70771453018166</v>
      </c>
      <c r="BL49" s="1">
        <f t="shared" si="10"/>
        <v>67.89550248369642</v>
      </c>
    </row>
    <row r="50" spans="1:64" ht="12.75">
      <c r="A50" s="72" t="s">
        <v>111</v>
      </c>
      <c r="B50" s="1" t="s">
        <v>109</v>
      </c>
      <c r="C50" s="36">
        <v>53613.3605</v>
      </c>
      <c r="D50" s="36">
        <v>0.0058</v>
      </c>
      <c r="E50" s="1">
        <f t="shared" si="12"/>
        <v>1077.0086912137924</v>
      </c>
      <c r="F50" s="1">
        <f t="shared" si="13"/>
        <v>1077</v>
      </c>
      <c r="G50" s="1">
        <f t="shared" si="14"/>
        <v>0.003064999997150153</v>
      </c>
      <c r="K50" s="1">
        <f t="shared" si="33"/>
        <v>0.003064999997150153</v>
      </c>
      <c r="O50" s="1">
        <f t="shared" si="16"/>
        <v>0.007669682701331679</v>
      </c>
      <c r="Q50" s="73">
        <f t="shared" si="17"/>
        <v>38594.8605</v>
      </c>
      <c r="S50" s="14">
        <v>1</v>
      </c>
      <c r="Z50" s="1">
        <f t="shared" si="18"/>
        <v>1077</v>
      </c>
      <c r="AA50" s="74">
        <f t="shared" si="19"/>
        <v>0.006266955612933604</v>
      </c>
      <c r="AB50" s="74">
        <f t="shared" si="20"/>
        <v>0.0069204055169760845</v>
      </c>
      <c r="AC50" s="74">
        <f t="shared" si="21"/>
        <v>0.003064999997150153</v>
      </c>
      <c r="AD50" s="74">
        <f t="shared" si="22"/>
        <v>-0.0032019556157834514</v>
      </c>
      <c r="AE50" s="74">
        <f t="shared" si="23"/>
        <v>1.0252519765447182E-05</v>
      </c>
      <c r="AF50" s="1">
        <f t="shared" si="24"/>
        <v>0.003064999997150153</v>
      </c>
      <c r="AG50" s="75"/>
      <c r="AH50" s="1">
        <f t="shared" si="25"/>
        <v>-0.003855405519825931</v>
      </c>
      <c r="AI50" s="1">
        <f t="shared" si="26"/>
        <v>1.1993320010552608</v>
      </c>
      <c r="AJ50" s="1">
        <f t="shared" si="27"/>
        <v>-0.40489710252660527</v>
      </c>
      <c r="AK50" s="1">
        <f t="shared" si="28"/>
        <v>0.016332585689520587</v>
      </c>
      <c r="AL50" s="1">
        <f t="shared" si="29"/>
        <v>0.0817539680045883</v>
      </c>
      <c r="AM50" s="1">
        <f t="shared" si="30"/>
        <v>0.04089976672633465</v>
      </c>
      <c r="AN50" s="74">
        <f t="shared" si="34"/>
        <v>69.1818026073829</v>
      </c>
      <c r="AO50" s="74">
        <f t="shared" si="34"/>
        <v>69.18180193257419</v>
      </c>
      <c r="AP50" s="74">
        <f t="shared" si="34"/>
        <v>69.18179855099731</v>
      </c>
      <c r="AQ50" s="74">
        <f t="shared" si="34"/>
        <v>69.1817816053739</v>
      </c>
      <c r="AR50" s="74">
        <f t="shared" si="34"/>
        <v>69.18169668842938</v>
      </c>
      <c r="AS50" s="74">
        <f t="shared" si="34"/>
        <v>69.18127116470326</v>
      </c>
      <c r="AT50" s="74">
        <f t="shared" si="34"/>
        <v>69.17913901998153</v>
      </c>
      <c r="AU50" s="74">
        <f t="shared" si="32"/>
        <v>69.16845981411929</v>
      </c>
      <c r="AW50" s="6">
        <v>-400</v>
      </c>
      <c r="AX50" s="6">
        <f t="shared" si="3"/>
        <v>-0.0011953497066043888</v>
      </c>
      <c r="AY50" s="20">
        <f t="shared" si="4"/>
        <v>0.007676615840375037</v>
      </c>
      <c r="AZ50" s="21">
        <f t="shared" si="5"/>
        <v>-0.008871965546979426</v>
      </c>
      <c r="BA50" s="1">
        <f t="shared" si="6"/>
        <v>1.0229530659643273</v>
      </c>
      <c r="BB50" s="1">
        <f t="shared" si="7"/>
        <v>-0.9273227472350069</v>
      </c>
      <c r="BC50" s="1">
        <f t="shared" si="8"/>
        <v>-1.4557775613972204</v>
      </c>
      <c r="BD50" s="1">
        <f t="shared" si="9"/>
        <v>-0.8911226464416622</v>
      </c>
      <c r="BE50" s="1">
        <f t="shared" si="11"/>
        <v>67.8570196032983</v>
      </c>
      <c r="BF50" s="1">
        <f t="shared" si="11"/>
        <v>67.85701961609696</v>
      </c>
      <c r="BG50" s="1">
        <f t="shared" si="11"/>
        <v>67.8570198240683</v>
      </c>
      <c r="BH50" s="1">
        <f t="shared" si="11"/>
        <v>67.85702320346934</v>
      </c>
      <c r="BI50" s="1">
        <f t="shared" si="11"/>
        <v>67.85707811162465</v>
      </c>
      <c r="BJ50" s="1">
        <f t="shared" si="11"/>
        <v>67.85796895125839</v>
      </c>
      <c r="BK50" s="1">
        <f t="shared" si="11"/>
        <v>67.87209519248185</v>
      </c>
      <c r="BL50" s="1">
        <f t="shared" si="10"/>
        <v>68.04731611880948</v>
      </c>
    </row>
    <row r="51" spans="1:64" ht="12.75">
      <c r="A51" s="72" t="s">
        <v>111</v>
      </c>
      <c r="B51" s="1" t="s">
        <v>110</v>
      </c>
      <c r="C51" s="36">
        <v>53613.5374</v>
      </c>
      <c r="D51" s="36">
        <v>0.003</v>
      </c>
      <c r="E51" s="1">
        <f t="shared" si="12"/>
        <v>1077.5103146134284</v>
      </c>
      <c r="F51" s="1">
        <f t="shared" si="13"/>
        <v>1077.5</v>
      </c>
      <c r="G51" s="1">
        <f t="shared" si="14"/>
        <v>0.0036374999981489964</v>
      </c>
      <c r="K51" s="1">
        <f t="shared" si="33"/>
        <v>0.0036374999981489964</v>
      </c>
      <c r="O51" s="1">
        <f t="shared" si="16"/>
        <v>0.007671017621796054</v>
      </c>
      <c r="Q51" s="73">
        <f t="shared" si="17"/>
        <v>38595.0374</v>
      </c>
      <c r="S51" s="14">
        <v>1</v>
      </c>
      <c r="Z51" s="1">
        <f t="shared" si="18"/>
        <v>1077.5</v>
      </c>
      <c r="AA51" s="74">
        <f t="shared" si="19"/>
        <v>0.006271792629407138</v>
      </c>
      <c r="AB51" s="74">
        <f t="shared" si="20"/>
        <v>0.0074890268690489805</v>
      </c>
      <c r="AC51" s="74">
        <f t="shared" si="21"/>
        <v>0.0036374999981489964</v>
      </c>
      <c r="AD51" s="74">
        <f t="shared" si="22"/>
        <v>-0.002634292631258142</v>
      </c>
      <c r="AE51" s="74">
        <f t="shared" si="23"/>
        <v>6.9394976671009455E-06</v>
      </c>
      <c r="AF51" s="1">
        <f t="shared" si="24"/>
        <v>0.0036374999981489964</v>
      </c>
      <c r="AG51" s="75"/>
      <c r="AH51" s="1">
        <f t="shared" si="25"/>
        <v>-0.003851526870899984</v>
      </c>
      <c r="AI51" s="1">
        <f t="shared" si="26"/>
        <v>1.199322488249689</v>
      </c>
      <c r="AJ51" s="1">
        <f t="shared" si="27"/>
        <v>-0.40436634965549684</v>
      </c>
      <c r="AK51" s="1">
        <f t="shared" si="28"/>
        <v>0.016448272795423057</v>
      </c>
      <c r="AL51" s="1">
        <f t="shared" si="29"/>
        <v>0.0823343558128718</v>
      </c>
      <c r="AM51" s="1">
        <f t="shared" si="30"/>
        <v>0.04119044952243777</v>
      </c>
      <c r="AN51" s="74">
        <f t="shared" si="34"/>
        <v>69.1822767578645</v>
      </c>
      <c r="AO51" s="74">
        <f t="shared" si="34"/>
        <v>69.18227607838982</v>
      </c>
      <c r="AP51" s="74">
        <f t="shared" si="34"/>
        <v>69.1822726733227</v>
      </c>
      <c r="AQ51" s="74">
        <f t="shared" si="34"/>
        <v>69.18225560944316</v>
      </c>
      <c r="AR51" s="74">
        <f t="shared" si="34"/>
        <v>69.18217009718484</v>
      </c>
      <c r="AS51" s="74">
        <f t="shared" si="34"/>
        <v>69.18174157680231</v>
      </c>
      <c r="AT51" s="74">
        <f t="shared" si="34"/>
        <v>69.17959435182834</v>
      </c>
      <c r="AU51" s="74">
        <f t="shared" si="32"/>
        <v>69.16883934820707</v>
      </c>
      <c r="AW51" s="6">
        <v>-200</v>
      </c>
      <c r="AX51" s="6">
        <f t="shared" si="3"/>
        <v>-0.0010756256986105897</v>
      </c>
      <c r="AY51" s="20">
        <f t="shared" si="4"/>
        <v>0.007962703202217408</v>
      </c>
      <c r="AZ51" s="21">
        <f t="shared" si="5"/>
        <v>-0.009038328900827997</v>
      </c>
      <c r="BA51" s="1">
        <f t="shared" si="6"/>
        <v>1.0571113050433372</v>
      </c>
      <c r="BB51" s="1">
        <f t="shared" si="7"/>
        <v>-0.9782320011058683</v>
      </c>
      <c r="BC51" s="1">
        <f t="shared" si="8"/>
        <v>-1.281209244145033</v>
      </c>
      <c r="BD51" s="1">
        <f t="shared" si="9"/>
        <v>-0.7454840371894336</v>
      </c>
      <c r="BE51" s="1">
        <f t="shared" si="11"/>
        <v>68.02147599765931</v>
      </c>
      <c r="BF51" s="1">
        <f t="shared" si="11"/>
        <v>68.02147611302094</v>
      </c>
      <c r="BG51" s="1">
        <f t="shared" si="11"/>
        <v>68.02147736879559</v>
      </c>
      <c r="BH51" s="1">
        <f t="shared" si="11"/>
        <v>68.02149103839363</v>
      </c>
      <c r="BI51" s="1">
        <f t="shared" si="11"/>
        <v>68.02163981394625</v>
      </c>
      <c r="BJ51" s="1">
        <f t="shared" si="11"/>
        <v>68.02325628200026</v>
      </c>
      <c r="BK51" s="1">
        <f t="shared" si="11"/>
        <v>68.04050648779793</v>
      </c>
      <c r="BL51" s="1">
        <f t="shared" si="10"/>
        <v>68.1991297539225</v>
      </c>
    </row>
    <row r="52" spans="1:64" ht="12.75">
      <c r="A52" s="72" t="s">
        <v>111</v>
      </c>
      <c r="B52" s="1" t="s">
        <v>109</v>
      </c>
      <c r="C52" s="36">
        <v>53651.4471</v>
      </c>
      <c r="D52" s="36">
        <v>0.0019</v>
      </c>
      <c r="E52" s="1">
        <f t="shared" si="12"/>
        <v>1185.0082942252204</v>
      </c>
      <c r="F52" s="1">
        <f t="shared" si="13"/>
        <v>1185</v>
      </c>
      <c r="G52" s="1">
        <f t="shared" si="14"/>
        <v>0.002924999993410893</v>
      </c>
      <c r="K52" s="1">
        <f t="shared" si="33"/>
        <v>0.002924999993410893</v>
      </c>
      <c r="O52" s="1">
        <f t="shared" si="16"/>
        <v>0.007958025521636653</v>
      </c>
      <c r="Q52" s="73">
        <f t="shared" si="17"/>
        <v>38632.9471</v>
      </c>
      <c r="S52" s="14">
        <v>1</v>
      </c>
      <c r="Z52" s="1">
        <f t="shared" si="18"/>
        <v>1185</v>
      </c>
      <c r="AA52" s="74">
        <f t="shared" si="19"/>
        <v>0.007331327271772488</v>
      </c>
      <c r="AB52" s="74">
        <f t="shared" si="20"/>
        <v>0.005925090953553181</v>
      </c>
      <c r="AC52" s="74">
        <f t="shared" si="21"/>
        <v>0.002924999993410893</v>
      </c>
      <c r="AD52" s="74">
        <f t="shared" si="22"/>
        <v>-0.004406327278361595</v>
      </c>
      <c r="AE52" s="74">
        <f t="shared" si="23"/>
        <v>1.94157200840335E-05</v>
      </c>
      <c r="AF52" s="1">
        <f t="shared" si="24"/>
        <v>0.002924999993410893</v>
      </c>
      <c r="AG52" s="75"/>
      <c r="AH52" s="1">
        <f t="shared" si="25"/>
        <v>-0.003000090960142288</v>
      </c>
      <c r="AI52" s="1">
        <f t="shared" si="26"/>
        <v>1.1957387198855405</v>
      </c>
      <c r="AJ52" s="1">
        <f t="shared" si="27"/>
        <v>-0.2876989042118676</v>
      </c>
      <c r="AK52" s="1">
        <f t="shared" si="28"/>
        <v>0.04106523514567875</v>
      </c>
      <c r="AL52" s="1">
        <f t="shared" si="29"/>
        <v>0.20679697227088736</v>
      </c>
      <c r="AM52" s="1">
        <f t="shared" si="30"/>
        <v>0.10376855506470542</v>
      </c>
      <c r="AN52" s="74">
        <f t="shared" si="34"/>
        <v>69.28408797763339</v>
      </c>
      <c r="AO52" s="74">
        <f t="shared" si="34"/>
        <v>69.28408638599555</v>
      </c>
      <c r="AP52" s="74">
        <f t="shared" si="34"/>
        <v>69.28407831273049</v>
      </c>
      <c r="AQ52" s="74">
        <f t="shared" si="34"/>
        <v>69.28403736287731</v>
      </c>
      <c r="AR52" s="74">
        <f t="shared" si="34"/>
        <v>69.28382965819978</v>
      </c>
      <c r="AS52" s="74">
        <f t="shared" si="34"/>
        <v>69.28277625746462</v>
      </c>
      <c r="AT52" s="74">
        <f t="shared" si="34"/>
        <v>69.27743666739275</v>
      </c>
      <c r="AU52" s="74">
        <f t="shared" si="32"/>
        <v>69.25043917708032</v>
      </c>
      <c r="AW52" s="6">
        <v>0</v>
      </c>
      <c r="AX52" s="6">
        <f t="shared" si="3"/>
        <v>-0.0006911413272854706</v>
      </c>
      <c r="AY52" s="20">
        <f t="shared" si="4"/>
        <v>0.008262914311700731</v>
      </c>
      <c r="AZ52" s="21">
        <f t="shared" si="5"/>
        <v>-0.008954055638986201</v>
      </c>
      <c r="BA52" s="1">
        <f t="shared" si="6"/>
        <v>1.0916301463753115</v>
      </c>
      <c r="BB52" s="1">
        <f t="shared" si="7"/>
        <v>-0.9997422153022143</v>
      </c>
      <c r="BC52" s="1">
        <f t="shared" si="8"/>
        <v>-1.0948827067219573</v>
      </c>
      <c r="BD52" s="1">
        <f t="shared" si="9"/>
        <v>-0.6095902827582681</v>
      </c>
      <c r="BE52" s="1">
        <f t="shared" si="11"/>
        <v>68.19138105190312</v>
      </c>
      <c r="BF52" s="1">
        <f t="shared" si="11"/>
        <v>68.1913815343999</v>
      </c>
      <c r="BG52" s="1">
        <f t="shared" si="11"/>
        <v>68.19138553581074</v>
      </c>
      <c r="BH52" s="1">
        <f t="shared" si="11"/>
        <v>68.19141871923418</v>
      </c>
      <c r="BI52" s="1">
        <f t="shared" si="11"/>
        <v>68.19169385095208</v>
      </c>
      <c r="BJ52" s="1">
        <f t="shared" si="11"/>
        <v>68.19397119171296</v>
      </c>
      <c r="BK52" s="1">
        <f t="shared" si="11"/>
        <v>68.21256661768494</v>
      </c>
      <c r="BL52" s="1">
        <f t="shared" si="10"/>
        <v>68.35094338903555</v>
      </c>
    </row>
    <row r="53" spans="1:64" ht="12.75">
      <c r="A53" s="72" t="s">
        <v>113</v>
      </c>
      <c r="C53" s="36">
        <v>54388.3455</v>
      </c>
      <c r="D53" s="36" t="s">
        <v>110</v>
      </c>
      <c r="E53" s="1">
        <f aca="true" t="shared" si="35" ref="E53:E88">+(C53-C$7)/C$8</f>
        <v>3274.5813897435187</v>
      </c>
      <c r="F53" s="1">
        <f aca="true" t="shared" si="36" ref="F53:F84">ROUND(2*E53,0)/2</f>
        <v>3274.5</v>
      </c>
      <c r="G53" s="1">
        <f aca="true" t="shared" si="37" ref="G53:G84">+C53-(C$7+F53*C$8)</f>
        <v>0.02870249999978114</v>
      </c>
      <c r="K53" s="1">
        <f t="shared" si="33"/>
        <v>0.02870249999978114</v>
      </c>
      <c r="O53" s="1">
        <f aca="true" t="shared" si="38" ref="O53:O88">+C$11+C$12*$F53</f>
        <v>0.013536658142259269</v>
      </c>
      <c r="Q53" s="73">
        <f aca="true" t="shared" si="39" ref="Q53:Q88">+C53-15018.5</f>
        <v>39369.8455</v>
      </c>
      <c r="S53" s="14">
        <v>1</v>
      </c>
      <c r="Z53" s="1">
        <f t="shared" si="18"/>
        <v>3274.5</v>
      </c>
      <c r="AA53" s="74">
        <f t="shared" si="19"/>
        <v>0.024101886611082115</v>
      </c>
      <c r="AB53" s="74">
        <f t="shared" si="20"/>
        <v>0.01978735173265301</v>
      </c>
      <c r="AC53" s="74">
        <f t="shared" si="21"/>
        <v>0.02870249999978114</v>
      </c>
      <c r="AD53" s="74">
        <f t="shared" si="22"/>
        <v>0.004600613388699024</v>
      </c>
      <c r="AE53" s="74">
        <f t="shared" si="23"/>
        <v>2.116564355227672E-05</v>
      </c>
      <c r="AF53" s="1">
        <f t="shared" si="24"/>
        <v>0.02870249999978114</v>
      </c>
      <c r="AG53" s="75"/>
      <c r="AH53" s="1">
        <f t="shared" si="25"/>
        <v>0.008915148267128132</v>
      </c>
      <c r="AI53" s="1">
        <f t="shared" si="26"/>
        <v>0.9000891686596441</v>
      </c>
      <c r="AJ53" s="1">
        <f t="shared" si="27"/>
        <v>0.9997007767693296</v>
      </c>
      <c r="AK53" s="1">
        <f t="shared" si="28"/>
        <v>0.1732565317120222</v>
      </c>
      <c r="AL53" s="1">
        <f t="shared" si="29"/>
        <v>2.0938803633602627</v>
      </c>
      <c r="AM53" s="1">
        <f t="shared" si="30"/>
        <v>1.7310217881935421</v>
      </c>
      <c r="AN53" s="74">
        <f aca="true" t="shared" si="40" ref="AN53:AT68">$AU53+$AB$7*SIN(AO53)</f>
        <v>71.02511126610068</v>
      </c>
      <c r="AO53" s="74">
        <f t="shared" si="40"/>
        <v>71.025111253218</v>
      </c>
      <c r="AP53" s="74">
        <f t="shared" si="40"/>
        <v>71.0251114467649</v>
      </c>
      <c r="AQ53" s="74">
        <f t="shared" si="40"/>
        <v>71.0251085389418</v>
      </c>
      <c r="AR53" s="74">
        <f t="shared" si="40"/>
        <v>71.02515222316838</v>
      </c>
      <c r="AS53" s="74">
        <f t="shared" si="40"/>
        <v>71.02449538444066</v>
      </c>
      <c r="AT53" s="74">
        <f t="shared" si="40"/>
        <v>71.03424605353747</v>
      </c>
      <c r="AU53" s="74">
        <f t="shared" si="32"/>
        <v>70.83651212992385</v>
      </c>
      <c r="AW53" s="6">
        <v>200</v>
      </c>
      <c r="AX53" s="6">
        <f t="shared" si="3"/>
        <v>-1.9709509293133406E-05</v>
      </c>
      <c r="AY53" s="20">
        <f t="shared" si="4"/>
        <v>0.008577249168825012</v>
      </c>
      <c r="AZ53" s="21">
        <f t="shared" si="5"/>
        <v>-0.008596958678118145</v>
      </c>
      <c r="BA53" s="1">
        <f t="shared" si="6"/>
        <v>1.1248590753554961</v>
      </c>
      <c r="BB53" s="1">
        <f t="shared" si="7"/>
        <v>-0.9846203318746543</v>
      </c>
      <c r="BC53" s="1">
        <f t="shared" si="8"/>
        <v>-0.8965671081770291</v>
      </c>
      <c r="BD53" s="1">
        <f t="shared" si="9"/>
        <v>-0.48093985217242</v>
      </c>
      <c r="BE53" s="1">
        <f t="shared" si="11"/>
        <v>68.36666812776086</v>
      </c>
      <c r="BF53" s="1">
        <f t="shared" si="11"/>
        <v>68.36666936182813</v>
      </c>
      <c r="BG53" s="1">
        <f t="shared" si="11"/>
        <v>68.36667778201814</v>
      </c>
      <c r="BH53" s="1">
        <f t="shared" si="11"/>
        <v>68.366735232235</v>
      </c>
      <c r="BI53" s="1">
        <f t="shared" si="11"/>
        <v>68.36712712827911</v>
      </c>
      <c r="BJ53" s="1">
        <f t="shared" si="11"/>
        <v>68.3697966545503</v>
      </c>
      <c r="BK53" s="1">
        <f t="shared" si="11"/>
        <v>68.38780984901385</v>
      </c>
      <c r="BL53" s="1">
        <f t="shared" si="10"/>
        <v>68.5027570241486</v>
      </c>
    </row>
    <row r="54" spans="1:64" ht="12.75">
      <c r="A54" s="72" t="s">
        <v>113</v>
      </c>
      <c r="C54" s="36">
        <v>54440.3548</v>
      </c>
      <c r="D54" s="36" t="s">
        <v>109</v>
      </c>
      <c r="E54" s="1">
        <f t="shared" si="35"/>
        <v>3422.060654180427</v>
      </c>
      <c r="F54" s="1">
        <f t="shared" si="36"/>
        <v>3422</v>
      </c>
      <c r="G54" s="1">
        <f t="shared" si="37"/>
        <v>0.021390000001701992</v>
      </c>
      <c r="K54" s="1">
        <f t="shared" si="33"/>
        <v>0.021390000001701992</v>
      </c>
      <c r="O54" s="1">
        <f t="shared" si="38"/>
        <v>0.013930459679249859</v>
      </c>
      <c r="Q54" s="73">
        <f t="shared" si="39"/>
        <v>39421.8548</v>
      </c>
      <c r="S54" s="14">
        <v>1</v>
      </c>
      <c r="Z54" s="1">
        <f t="shared" si="18"/>
        <v>3422</v>
      </c>
      <c r="AA54" s="74">
        <f t="shared" si="19"/>
        <v>0.02461165934561578</v>
      </c>
      <c r="AB54" s="74">
        <f t="shared" si="20"/>
        <v>0.012366074102994935</v>
      </c>
      <c r="AC54" s="74">
        <f t="shared" si="21"/>
        <v>0.021390000001701992</v>
      </c>
      <c r="AD54" s="74">
        <f t="shared" si="22"/>
        <v>-0.003221659343913788</v>
      </c>
      <c r="AE54" s="74">
        <f t="shared" si="23"/>
        <v>1.037908892822702E-05</v>
      </c>
      <c r="AF54" s="1">
        <f t="shared" si="24"/>
        <v>0.021390000001701992</v>
      </c>
      <c r="AG54" s="75"/>
      <c r="AH54" s="1">
        <f t="shared" si="25"/>
        <v>0.009023925898707057</v>
      </c>
      <c r="AI54" s="1">
        <f t="shared" si="26"/>
        <v>0.8841521820668007</v>
      </c>
      <c r="AJ54" s="1">
        <f t="shared" si="27"/>
        <v>0.9929071000289703</v>
      </c>
      <c r="AK54" s="1">
        <f t="shared" si="28"/>
        <v>0.1630315401390673</v>
      </c>
      <c r="AL54" s="1">
        <f t="shared" si="29"/>
        <v>2.1885912558571676</v>
      </c>
      <c r="AM54" s="1">
        <f t="shared" si="30"/>
        <v>1.9373418030877865</v>
      </c>
      <c r="AN54" s="74">
        <f t="shared" si="40"/>
        <v>71.12914227020005</v>
      </c>
      <c r="AO54" s="74">
        <f t="shared" si="40"/>
        <v>71.12914220651614</v>
      </c>
      <c r="AP54" s="74">
        <f t="shared" si="40"/>
        <v>71.12914294887406</v>
      </c>
      <c r="AQ54" s="74">
        <f t="shared" si="40"/>
        <v>71.12913429519824</v>
      </c>
      <c r="AR54" s="74">
        <f t="shared" si="40"/>
        <v>71.12923516141284</v>
      </c>
      <c r="AS54" s="74">
        <f t="shared" si="40"/>
        <v>71.12805814293732</v>
      </c>
      <c r="AT54" s="74">
        <f t="shared" si="40"/>
        <v>71.14161627057409</v>
      </c>
      <c r="AU54" s="74">
        <f t="shared" si="32"/>
        <v>70.94847468581972</v>
      </c>
      <c r="AW54" s="6">
        <v>400</v>
      </c>
      <c r="AX54" s="6">
        <f t="shared" si="3"/>
        <v>0.000950777112547492</v>
      </c>
      <c r="AY54" s="20">
        <f t="shared" si="4"/>
        <v>0.008905707773590248</v>
      </c>
      <c r="AZ54" s="21">
        <f t="shared" si="5"/>
        <v>-0.007954930661042756</v>
      </c>
      <c r="BA54" s="1">
        <f t="shared" si="6"/>
        <v>1.1546626906800868</v>
      </c>
      <c r="BB54" s="1">
        <f t="shared" si="7"/>
        <v>-0.9266366935752492</v>
      </c>
      <c r="BC54" s="1">
        <f t="shared" si="8"/>
        <v>-0.686745632128342</v>
      </c>
      <c r="BD54" s="1">
        <f t="shared" si="9"/>
        <v>-0.3575362812666401</v>
      </c>
      <c r="BE54" s="1">
        <f t="shared" si="11"/>
        <v>68.54697006906954</v>
      </c>
      <c r="BF54" s="1">
        <f t="shared" si="11"/>
        <v>68.54697220469905</v>
      </c>
      <c r="BG54" s="1">
        <f t="shared" si="11"/>
        <v>68.54698487234664</v>
      </c>
      <c r="BH54" s="1">
        <f aca="true" t="shared" si="41" ref="BH54:BK117">$BL54+$AB$7*SIN(BI54)</f>
        <v>68.54706000934968</v>
      </c>
      <c r="BI54" s="1">
        <f t="shared" si="41"/>
        <v>68.54750560364936</v>
      </c>
      <c r="BJ54" s="1">
        <f t="shared" si="41"/>
        <v>68.55014557302682</v>
      </c>
      <c r="BK54" s="1">
        <f t="shared" si="41"/>
        <v>68.56569722729994</v>
      </c>
      <c r="BL54" s="1">
        <f t="shared" si="10"/>
        <v>68.65457065926164</v>
      </c>
    </row>
    <row r="55" spans="1:64" ht="12.75">
      <c r="A55" s="72" t="s">
        <v>114</v>
      </c>
      <c r="B55" s="1" t="s">
        <v>109</v>
      </c>
      <c r="C55" s="36">
        <v>55097.3563</v>
      </c>
      <c r="D55" s="36">
        <v>0.0011</v>
      </c>
      <c r="E55" s="1">
        <f t="shared" si="35"/>
        <v>5285.0754987168675</v>
      </c>
      <c r="F55" s="1">
        <f t="shared" si="36"/>
        <v>5285</v>
      </c>
      <c r="G55" s="1">
        <f t="shared" si="37"/>
        <v>0.026624999998603016</v>
      </c>
      <c r="K55" s="1">
        <f t="shared" si="33"/>
        <v>0.026624999998603016</v>
      </c>
      <c r="O55" s="1">
        <f t="shared" si="38"/>
        <v>0.018904373329510653</v>
      </c>
      <c r="Q55" s="73">
        <f t="shared" si="39"/>
        <v>40078.8563</v>
      </c>
      <c r="S55" s="14">
        <v>1</v>
      </c>
      <c r="Z55" s="1">
        <f t="shared" si="18"/>
        <v>5285</v>
      </c>
      <c r="AA55" s="74">
        <f t="shared" si="19"/>
        <v>0.024991803538608245</v>
      </c>
      <c r="AB55" s="74">
        <f t="shared" si="20"/>
        <v>0.022946969020532938</v>
      </c>
      <c r="AC55" s="74">
        <f t="shared" si="21"/>
        <v>0.026624999998603016</v>
      </c>
      <c r="AD55" s="74">
        <f t="shared" si="22"/>
        <v>0.0016331964599947714</v>
      </c>
      <c r="AE55" s="74">
        <f t="shared" si="23"/>
        <v>2.667330676939453E-06</v>
      </c>
      <c r="AF55" s="1">
        <f t="shared" si="24"/>
        <v>0.026624999998603016</v>
      </c>
      <c r="AG55" s="75"/>
      <c r="AH55" s="1">
        <f t="shared" si="25"/>
        <v>0.0036780309780700795</v>
      </c>
      <c r="AI55" s="1">
        <f t="shared" si="26"/>
        <v>0.8005202868729877</v>
      </c>
      <c r="AJ55" s="1">
        <f t="shared" si="27"/>
        <v>0.41366293235137974</v>
      </c>
      <c r="AK55" s="1">
        <f t="shared" si="28"/>
        <v>-0.014416797521117509</v>
      </c>
      <c r="AL55" s="1">
        <f t="shared" si="29"/>
        <v>-3.069446093614024</v>
      </c>
      <c r="AM55" s="1">
        <f t="shared" si="30"/>
        <v>-27.70932397031036</v>
      </c>
      <c r="AN55" s="74">
        <f t="shared" si="40"/>
        <v>72.34497301055988</v>
      </c>
      <c r="AO55" s="74">
        <f t="shared" si="40"/>
        <v>72.34497433253706</v>
      </c>
      <c r="AP55" s="74">
        <f t="shared" si="40"/>
        <v>72.3449676967754</v>
      </c>
      <c r="AQ55" s="74">
        <f t="shared" si="40"/>
        <v>72.34500100550828</v>
      </c>
      <c r="AR55" s="74">
        <f t="shared" si="40"/>
        <v>72.34483381066808</v>
      </c>
      <c r="AS55" s="74">
        <f t="shared" si="40"/>
        <v>72.34567307851339</v>
      </c>
      <c r="AT55" s="74">
        <f t="shared" si="40"/>
        <v>72.34146082842099</v>
      </c>
      <c r="AU55" s="74">
        <f t="shared" si="32"/>
        <v>72.36261869689771</v>
      </c>
      <c r="AW55" s="6">
        <v>600</v>
      </c>
      <c r="AX55" s="6">
        <f t="shared" si="3"/>
        <v>0.0022175766962296986</v>
      </c>
      <c r="AY55" s="20">
        <f t="shared" si="4"/>
        <v>0.00924829012599644</v>
      </c>
      <c r="AZ55" s="21">
        <f t="shared" si="5"/>
        <v>-0.007030713429766741</v>
      </c>
      <c r="BA55" s="1">
        <f t="shared" si="6"/>
        <v>1.1785985807159642</v>
      </c>
      <c r="BB55" s="1">
        <f t="shared" si="7"/>
        <v>-0.8223135035332718</v>
      </c>
      <c r="BC55" s="1">
        <f t="shared" si="8"/>
        <v>-0.4668445581420287</v>
      </c>
      <c r="BD55" s="1">
        <f t="shared" si="9"/>
        <v>-0.23775617048033934</v>
      </c>
      <c r="BE55" s="1">
        <f aca="true" t="shared" si="42" ref="BE55:BG74">$BL55+$AB$7*SIN(BF55)</f>
        <v>68.73155394667141</v>
      </c>
      <c r="BF55" s="1">
        <f t="shared" si="42"/>
        <v>68.73155647176047</v>
      </c>
      <c r="BG55" s="1">
        <f t="shared" si="42"/>
        <v>68.73157008600793</v>
      </c>
      <c r="BH55" s="1">
        <f t="shared" si="41"/>
        <v>68.73164348717384</v>
      </c>
      <c r="BI55" s="1">
        <f t="shared" si="41"/>
        <v>68.73203919186683</v>
      </c>
      <c r="BJ55" s="1">
        <f t="shared" si="41"/>
        <v>68.73417134623267</v>
      </c>
      <c r="BK55" s="1">
        <f t="shared" si="41"/>
        <v>68.74562897435298</v>
      </c>
      <c r="BL55" s="1">
        <f t="shared" si="10"/>
        <v>68.80638429437468</v>
      </c>
    </row>
    <row r="56" spans="1:64" ht="12.75">
      <c r="A56" s="72" t="s">
        <v>114</v>
      </c>
      <c r="B56" s="1" t="s">
        <v>109</v>
      </c>
      <c r="C56" s="36">
        <v>55390.40842</v>
      </c>
      <c r="D56" s="36">
        <v>0.0017</v>
      </c>
      <c r="E56" s="1">
        <f t="shared" si="35"/>
        <v>6116.06363159461</v>
      </c>
      <c r="F56" s="1">
        <f t="shared" si="36"/>
        <v>6116</v>
      </c>
      <c r="G56" s="1">
        <f t="shared" si="37"/>
        <v>0.022440000000642613</v>
      </c>
      <c r="K56" s="1">
        <f t="shared" si="33"/>
        <v>0.022440000000642613</v>
      </c>
      <c r="O56" s="1">
        <f t="shared" si="38"/>
        <v>0.0211230111413017</v>
      </c>
      <c r="Q56" s="73">
        <f t="shared" si="39"/>
        <v>40371.90842</v>
      </c>
      <c r="S56" s="14">
        <v>1</v>
      </c>
      <c r="Z56" s="1">
        <f t="shared" si="18"/>
        <v>6116</v>
      </c>
      <c r="AA56" s="74">
        <f t="shared" si="19"/>
        <v>0.02324130184490432</v>
      </c>
      <c r="AB56" s="74">
        <f t="shared" si="20"/>
        <v>0.023461835558605267</v>
      </c>
      <c r="AC56" s="74">
        <f t="shared" si="21"/>
        <v>0.022440000000642613</v>
      </c>
      <c r="AD56" s="74">
        <f t="shared" si="22"/>
        <v>-0.0008013018442617065</v>
      </c>
      <c r="AE56" s="74">
        <f t="shared" si="23"/>
        <v>6.420846456172121E-07</v>
      </c>
      <c r="AF56" s="1">
        <f t="shared" si="24"/>
        <v>0.022440000000642613</v>
      </c>
      <c r="AG56" s="75"/>
      <c r="AH56" s="1">
        <f t="shared" si="25"/>
        <v>-0.0010218355579626533</v>
      </c>
      <c r="AI56" s="1">
        <f t="shared" si="26"/>
        <v>0.8256508275016434</v>
      </c>
      <c r="AJ56" s="1">
        <f t="shared" si="27"/>
        <v>-0.013421271289710043</v>
      </c>
      <c r="AK56" s="1">
        <f t="shared" si="28"/>
        <v>-0.09799166316140531</v>
      </c>
      <c r="AL56" s="1">
        <f t="shared" si="29"/>
        <v>-2.629550718207678</v>
      </c>
      <c r="AM56" s="1">
        <f t="shared" si="30"/>
        <v>-3.8202145001024608</v>
      </c>
      <c r="AN56" s="74">
        <f t="shared" si="40"/>
        <v>72.87711771905776</v>
      </c>
      <c r="AO56" s="74">
        <f t="shared" si="40"/>
        <v>72.87712013219145</v>
      </c>
      <c r="AP56" s="74">
        <f t="shared" si="40"/>
        <v>72.87710530218789</v>
      </c>
      <c r="AQ56" s="74">
        <f t="shared" si="40"/>
        <v>72.87719644301602</v>
      </c>
      <c r="AR56" s="74">
        <f t="shared" si="40"/>
        <v>72.87663641218062</v>
      </c>
      <c r="AS56" s="74">
        <f t="shared" si="40"/>
        <v>72.88008117458116</v>
      </c>
      <c r="AT56" s="74">
        <f t="shared" si="40"/>
        <v>72.85902403028005</v>
      </c>
      <c r="AU56" s="74">
        <f t="shared" si="32"/>
        <v>72.9934043507924</v>
      </c>
      <c r="AW56" s="6">
        <v>800</v>
      </c>
      <c r="AX56" s="6">
        <f t="shared" si="3"/>
        <v>0.0037591519002154175</v>
      </c>
      <c r="AY56" s="20">
        <f t="shared" si="4"/>
        <v>0.009604996226043588</v>
      </c>
      <c r="AZ56" s="21">
        <f t="shared" si="5"/>
        <v>-0.00584584432582817</v>
      </c>
      <c r="BA56" s="1">
        <f t="shared" si="6"/>
        <v>1.1942985248268285</v>
      </c>
      <c r="BB56" s="1">
        <f t="shared" si="7"/>
        <v>-0.6727865400054253</v>
      </c>
      <c r="BC56" s="1">
        <f t="shared" si="8"/>
        <v>-0.23934853300615483</v>
      </c>
      <c r="BD56" s="1">
        <f t="shared" si="9"/>
        <v>-0.12024888071997472</v>
      </c>
      <c r="BE56" s="1">
        <f t="shared" si="42"/>
        <v>68.91930013355899</v>
      </c>
      <c r="BF56" s="1">
        <f t="shared" si="42"/>
        <v>68.91930192414746</v>
      </c>
      <c r="BG56" s="1">
        <f t="shared" si="42"/>
        <v>68.9193110513687</v>
      </c>
      <c r="BH56" s="1">
        <f t="shared" si="41"/>
        <v>68.91935757557538</v>
      </c>
      <c r="BI56" s="1">
        <f t="shared" si="41"/>
        <v>68.91959471686069</v>
      </c>
      <c r="BJ56" s="1">
        <f t="shared" si="41"/>
        <v>68.9208032910569</v>
      </c>
      <c r="BK56" s="1">
        <f t="shared" si="41"/>
        <v>68.92695828506412</v>
      </c>
      <c r="BL56" s="1">
        <f t="shared" si="10"/>
        <v>68.95819792948772</v>
      </c>
    </row>
    <row r="57" spans="1:64" ht="12.75">
      <c r="A57" s="72" t="s">
        <v>114</v>
      </c>
      <c r="B57" s="1" t="s">
        <v>109</v>
      </c>
      <c r="C57" s="36">
        <v>55390.40862</v>
      </c>
      <c r="D57" s="36">
        <v>0.0007</v>
      </c>
      <c r="E57" s="1">
        <f t="shared" si="35"/>
        <v>6116.064198721128</v>
      </c>
      <c r="F57" s="1">
        <f t="shared" si="36"/>
        <v>6116</v>
      </c>
      <c r="G57" s="1">
        <f t="shared" si="37"/>
        <v>0.022640000002866145</v>
      </c>
      <c r="K57" s="1">
        <f t="shared" si="33"/>
        <v>0.022640000002866145</v>
      </c>
      <c r="O57" s="1">
        <f t="shared" si="38"/>
        <v>0.0211230111413017</v>
      </c>
      <c r="Q57" s="73">
        <f t="shared" si="39"/>
        <v>40371.90862</v>
      </c>
      <c r="S57" s="14">
        <v>1</v>
      </c>
      <c r="Z57" s="1">
        <f t="shared" si="18"/>
        <v>6116</v>
      </c>
      <c r="AA57" s="74">
        <f t="shared" si="19"/>
        <v>0.02324130184490432</v>
      </c>
      <c r="AB57" s="74">
        <f t="shared" si="20"/>
        <v>0.0236618355608288</v>
      </c>
      <c r="AC57" s="74">
        <f t="shared" si="21"/>
        <v>0.022640000002866145</v>
      </c>
      <c r="AD57" s="74">
        <f t="shared" si="22"/>
        <v>-0.0006013018420381738</v>
      </c>
      <c r="AE57" s="74">
        <f t="shared" si="23"/>
        <v>3.6156390523850097E-07</v>
      </c>
      <c r="AF57" s="1">
        <f t="shared" si="24"/>
        <v>0.022640000002866145</v>
      </c>
      <c r="AG57" s="75"/>
      <c r="AH57" s="1">
        <f t="shared" si="25"/>
        <v>-0.0010218355579626533</v>
      </c>
      <c r="AI57" s="1">
        <f t="shared" si="26"/>
        <v>0.8256508275016434</v>
      </c>
      <c r="AJ57" s="1">
        <f t="shared" si="27"/>
        <v>-0.013421271289710043</v>
      </c>
      <c r="AK57" s="1">
        <f t="shared" si="28"/>
        <v>-0.09799166316140531</v>
      </c>
      <c r="AL57" s="1">
        <f t="shared" si="29"/>
        <v>-2.629550718207678</v>
      </c>
      <c r="AM57" s="1">
        <f t="shared" si="30"/>
        <v>-3.8202145001024608</v>
      </c>
      <c r="AN57" s="74">
        <f t="shared" si="40"/>
        <v>72.87711771905776</v>
      </c>
      <c r="AO57" s="74">
        <f t="shared" si="40"/>
        <v>72.87712013219145</v>
      </c>
      <c r="AP57" s="74">
        <f t="shared" si="40"/>
        <v>72.87710530218789</v>
      </c>
      <c r="AQ57" s="74">
        <f t="shared" si="40"/>
        <v>72.87719644301602</v>
      </c>
      <c r="AR57" s="74">
        <f t="shared" si="40"/>
        <v>72.87663641218062</v>
      </c>
      <c r="AS57" s="74">
        <f t="shared" si="40"/>
        <v>72.88008117458116</v>
      </c>
      <c r="AT57" s="74">
        <f t="shared" si="40"/>
        <v>72.85902403028005</v>
      </c>
      <c r="AU57" s="74">
        <f t="shared" si="32"/>
        <v>72.9934043507924</v>
      </c>
      <c r="AW57" s="6">
        <v>1000</v>
      </c>
      <c r="AX57" s="6">
        <f t="shared" si="3"/>
        <v>0.005533754656401971</v>
      </c>
      <c r="AY57" s="20">
        <f t="shared" si="4"/>
        <v>0.009975826073731691</v>
      </c>
      <c r="AZ57" s="21">
        <f t="shared" si="5"/>
        <v>-0.00444207141732972</v>
      </c>
      <c r="BA57" s="1">
        <f t="shared" si="6"/>
        <v>1.199994077708809</v>
      </c>
      <c r="BB57" s="1">
        <f t="shared" si="7"/>
        <v>-0.48495868289596206</v>
      </c>
      <c r="BC57" s="1">
        <f t="shared" si="8"/>
        <v>-0.00769566138758797</v>
      </c>
      <c r="BD57" s="1">
        <f t="shared" si="9"/>
        <v>-0.0038478496839783574</v>
      </c>
      <c r="BE57" s="1">
        <f t="shared" si="42"/>
        <v>69.10875488742762</v>
      </c>
      <c r="BF57" s="1">
        <f t="shared" si="42"/>
        <v>69.1087549517633</v>
      </c>
      <c r="BG57" s="1">
        <f t="shared" si="42"/>
        <v>69.10875527344811</v>
      </c>
      <c r="BH57" s="1">
        <f t="shared" si="41"/>
        <v>69.10875688190389</v>
      </c>
      <c r="BI57" s="1">
        <f t="shared" si="41"/>
        <v>69.10876492434122</v>
      </c>
      <c r="BJ57" s="1">
        <f t="shared" si="41"/>
        <v>69.10880513731409</v>
      </c>
      <c r="BK57" s="1">
        <f t="shared" si="41"/>
        <v>69.10900620595989</v>
      </c>
      <c r="BL57" s="1">
        <f t="shared" si="10"/>
        <v>69.11001156460077</v>
      </c>
    </row>
    <row r="58" spans="1:64" ht="12.75">
      <c r="A58" s="72" t="s">
        <v>115</v>
      </c>
      <c r="B58" s="1" t="s">
        <v>110</v>
      </c>
      <c r="C58" s="36">
        <v>55807.4245</v>
      </c>
      <c r="D58" s="36">
        <v>0.003</v>
      </c>
      <c r="E58" s="1">
        <f t="shared" si="35"/>
        <v>7298.568005557836</v>
      </c>
      <c r="F58" s="1">
        <f t="shared" si="36"/>
        <v>7298.5</v>
      </c>
      <c r="G58" s="1">
        <f t="shared" si="37"/>
        <v>0.02398249999532709</v>
      </c>
      <c r="K58" s="1">
        <f t="shared" si="33"/>
        <v>0.02398249999532709</v>
      </c>
      <c r="O58" s="1">
        <f t="shared" si="38"/>
        <v>0.024280098039548288</v>
      </c>
      <c r="Q58" s="73">
        <f t="shared" si="39"/>
        <v>40788.9245</v>
      </c>
      <c r="S58" s="14">
        <v>1</v>
      </c>
      <c r="Z58" s="1">
        <f t="shared" si="18"/>
        <v>7298.5</v>
      </c>
      <c r="AA58" s="74">
        <f t="shared" si="19"/>
        <v>0.02163755052650426</v>
      </c>
      <c r="AB58" s="74">
        <f t="shared" si="20"/>
        <v>0.031225338542382967</v>
      </c>
      <c r="AC58" s="74">
        <f t="shared" si="21"/>
        <v>0.02398249999532709</v>
      </c>
      <c r="AD58" s="74">
        <f t="shared" si="22"/>
        <v>0.00234494946882283</v>
      </c>
      <c r="AE58" s="74">
        <f t="shared" si="23"/>
        <v>5.4987880113324736E-06</v>
      </c>
      <c r="AF58" s="1">
        <f t="shared" si="24"/>
        <v>0.02398249999532709</v>
      </c>
      <c r="AG58" s="75"/>
      <c r="AH58" s="1">
        <f t="shared" si="25"/>
        <v>-0.007242838547055878</v>
      </c>
      <c r="AI58" s="1">
        <f t="shared" si="26"/>
        <v>0.9349054015357087</v>
      </c>
      <c r="AJ58" s="1">
        <f t="shared" si="27"/>
        <v>-0.6747782178690529</v>
      </c>
      <c r="AK58" s="1">
        <f t="shared" si="28"/>
        <v>-0.18911026743879533</v>
      </c>
      <c r="AL58" s="1">
        <f t="shared" si="29"/>
        <v>-1.9023082409747407</v>
      </c>
      <c r="AM58" s="1">
        <f t="shared" si="30"/>
        <v>-1.4017990776206162</v>
      </c>
      <c r="AN58" s="74">
        <f t="shared" si="40"/>
        <v>73.69281186661688</v>
      </c>
      <c r="AO58" s="74">
        <f t="shared" si="40"/>
        <v>73.69281186663709</v>
      </c>
      <c r="AP58" s="74">
        <f t="shared" si="40"/>
        <v>73.69281186588421</v>
      </c>
      <c r="AQ58" s="74">
        <f t="shared" si="40"/>
        <v>73.69281189393308</v>
      </c>
      <c r="AR58" s="74">
        <f t="shared" si="40"/>
        <v>73.69281084896923</v>
      </c>
      <c r="AS58" s="74">
        <f t="shared" si="40"/>
        <v>73.69284978465734</v>
      </c>
      <c r="AT58" s="74">
        <f t="shared" si="40"/>
        <v>73.69140651173134</v>
      </c>
      <c r="AU58" s="74">
        <f t="shared" si="32"/>
        <v>73.89100246839827</v>
      </c>
      <c r="AW58" s="6">
        <v>1200</v>
      </c>
      <c r="AX58" s="6">
        <f t="shared" si="3"/>
        <v>0.007481924322389463</v>
      </c>
      <c r="AY58" s="20">
        <f t="shared" si="4"/>
        <v>0.010360779669060752</v>
      </c>
      <c r="AZ58" s="21">
        <f t="shared" si="5"/>
        <v>-0.0028788553466712885</v>
      </c>
      <c r="BA58" s="1">
        <f t="shared" si="6"/>
        <v>1.1949991676203393</v>
      </c>
      <c r="BB58" s="1">
        <f t="shared" si="7"/>
        <v>-0.27109095428225666</v>
      </c>
      <c r="BC58" s="1">
        <f t="shared" si="8"/>
        <v>0.224094014537932</v>
      </c>
      <c r="BD58" s="1">
        <f t="shared" si="9"/>
        <v>0.1125182732601196</v>
      </c>
      <c r="BE58" s="1">
        <f t="shared" si="42"/>
        <v>69.29826561091838</v>
      </c>
      <c r="BF58" s="1">
        <f t="shared" si="42"/>
        <v>69.29826391107893</v>
      </c>
      <c r="BG58" s="1">
        <f t="shared" si="42"/>
        <v>69.29825526719962</v>
      </c>
      <c r="BH58" s="1">
        <f t="shared" si="41"/>
        <v>69.29821131229187</v>
      </c>
      <c r="BI58" s="1">
        <f t="shared" si="41"/>
        <v>69.29798780314785</v>
      </c>
      <c r="BJ58" s="1">
        <f t="shared" si="41"/>
        <v>69.29685140982261</v>
      </c>
      <c r="BK58" s="1">
        <f t="shared" si="41"/>
        <v>69.29107725326992</v>
      </c>
      <c r="BL58" s="1">
        <f t="shared" si="10"/>
        <v>69.26182519971381</v>
      </c>
    </row>
    <row r="59" spans="1:64" ht="12.75">
      <c r="A59" s="77" t="s">
        <v>116</v>
      </c>
      <c r="B59" s="78" t="s">
        <v>110</v>
      </c>
      <c r="C59" s="79">
        <v>55811.30404</v>
      </c>
      <c r="D59" s="79">
        <v>0.0007</v>
      </c>
      <c r="E59" s="1">
        <f t="shared" si="35"/>
        <v>7309.568955494748</v>
      </c>
      <c r="F59" s="1">
        <f t="shared" si="36"/>
        <v>7309.5</v>
      </c>
      <c r="G59" s="1">
        <f t="shared" si="37"/>
        <v>0.024317499999597203</v>
      </c>
      <c r="K59" s="1">
        <f t="shared" si="33"/>
        <v>0.024317499999597203</v>
      </c>
      <c r="O59" s="1">
        <f t="shared" si="38"/>
        <v>0.024309466289764537</v>
      </c>
      <c r="Q59" s="73">
        <f t="shared" si="39"/>
        <v>40792.80404</v>
      </c>
      <c r="S59" s="14">
        <v>1</v>
      </c>
      <c r="Z59" s="1">
        <f t="shared" si="18"/>
        <v>7309.5</v>
      </c>
      <c r="AA59" s="74">
        <f t="shared" si="19"/>
        <v>0.021639005185587437</v>
      </c>
      <c r="AB59" s="74">
        <f t="shared" si="20"/>
        <v>0.031604152861163234</v>
      </c>
      <c r="AC59" s="74">
        <f t="shared" si="21"/>
        <v>0.024317499999597203</v>
      </c>
      <c r="AD59" s="74">
        <f t="shared" si="22"/>
        <v>0.002678494814009766</v>
      </c>
      <c r="AE59" s="74">
        <f t="shared" si="23"/>
        <v>7.17433446867721E-06</v>
      </c>
      <c r="AF59" s="1">
        <f t="shared" si="24"/>
        <v>0.024317499999597203</v>
      </c>
      <c r="AG59" s="75"/>
      <c r="AH59" s="1">
        <f t="shared" si="25"/>
        <v>-0.007286652861566033</v>
      </c>
      <c r="AI59" s="1">
        <f t="shared" si="26"/>
        <v>0.9363769545517526</v>
      </c>
      <c r="AJ59" s="1">
        <f t="shared" si="27"/>
        <v>-0.6804930458779396</v>
      </c>
      <c r="AK59" s="1">
        <f t="shared" si="28"/>
        <v>-0.18961041133832882</v>
      </c>
      <c r="AL59" s="1">
        <f t="shared" si="29"/>
        <v>-1.8945371014894459</v>
      </c>
      <c r="AM59" s="1">
        <f t="shared" si="30"/>
        <v>-1.3903405598221874</v>
      </c>
      <c r="AN59" s="74">
        <f t="shared" si="40"/>
        <v>73.70094974571796</v>
      </c>
      <c r="AO59" s="74">
        <f t="shared" si="40"/>
        <v>73.70094974572933</v>
      </c>
      <c r="AP59" s="74">
        <f t="shared" si="40"/>
        <v>73.70094974527878</v>
      </c>
      <c r="AQ59" s="74">
        <f t="shared" si="40"/>
        <v>73.70094976313825</v>
      </c>
      <c r="AR59" s="74">
        <f t="shared" si="40"/>
        <v>73.70094905522086</v>
      </c>
      <c r="AS59" s="74">
        <f t="shared" si="40"/>
        <v>73.70097711879534</v>
      </c>
      <c r="AT59" s="74">
        <f t="shared" si="40"/>
        <v>73.69986931388634</v>
      </c>
      <c r="AU59" s="74">
        <f t="shared" si="32"/>
        <v>73.8993522183295</v>
      </c>
      <c r="AW59" s="6">
        <v>1400</v>
      </c>
      <c r="AX59" s="6">
        <f t="shared" si="3"/>
        <v>0.009532935009487138</v>
      </c>
      <c r="AY59" s="20">
        <f t="shared" si="4"/>
        <v>0.010759857012030766</v>
      </c>
      <c r="AZ59" s="21">
        <f t="shared" si="5"/>
        <v>-0.0012269220025436288</v>
      </c>
      <c r="BA59" s="1">
        <f t="shared" si="6"/>
        <v>1.1799167725702593</v>
      </c>
      <c r="BB59" s="1">
        <f t="shared" si="7"/>
        <v>-0.0466227970799584</v>
      </c>
      <c r="BC59" s="1">
        <f t="shared" si="8"/>
        <v>0.4519805569592499</v>
      </c>
      <c r="BD59" s="1">
        <f t="shared" si="9"/>
        <v>0.2299177599697271</v>
      </c>
      <c r="BE59" s="1">
        <f t="shared" si="42"/>
        <v>69.4861729674599</v>
      </c>
      <c r="BF59" s="1">
        <f t="shared" si="42"/>
        <v>69.48617045254608</v>
      </c>
      <c r="BG59" s="1">
        <f t="shared" si="42"/>
        <v>69.48615695935834</v>
      </c>
      <c r="BH59" s="1">
        <f t="shared" si="41"/>
        <v>69.4860845659937</v>
      </c>
      <c r="BI59" s="1">
        <f t="shared" si="41"/>
        <v>69.48569619745142</v>
      </c>
      <c r="BJ59" s="1">
        <f t="shared" si="41"/>
        <v>69.48361371593329</v>
      </c>
      <c r="BK59" s="1">
        <f t="shared" si="41"/>
        <v>69.47247541124352</v>
      </c>
      <c r="BL59" s="1">
        <f t="shared" si="10"/>
        <v>69.41363883482686</v>
      </c>
    </row>
    <row r="60" spans="1:64" ht="12.75">
      <c r="A60" s="72" t="s">
        <v>117</v>
      </c>
      <c r="B60" s="1" t="s">
        <v>110</v>
      </c>
      <c r="C60" s="36">
        <v>55811.30404</v>
      </c>
      <c r="D60" s="36">
        <v>0.0007</v>
      </c>
      <c r="E60" s="1">
        <f t="shared" si="35"/>
        <v>7309.568955494748</v>
      </c>
      <c r="F60" s="1">
        <f t="shared" si="36"/>
        <v>7309.5</v>
      </c>
      <c r="G60" s="1">
        <f t="shared" si="37"/>
        <v>0.024317499999597203</v>
      </c>
      <c r="K60" s="1">
        <f t="shared" si="33"/>
        <v>0.024317499999597203</v>
      </c>
      <c r="O60" s="1">
        <f t="shared" si="38"/>
        <v>0.024309466289764537</v>
      </c>
      <c r="Q60" s="73">
        <f t="shared" si="39"/>
        <v>40792.80404</v>
      </c>
      <c r="S60" s="14">
        <v>1</v>
      </c>
      <c r="Z60" s="1">
        <f t="shared" si="18"/>
        <v>7309.5</v>
      </c>
      <c r="AA60" s="74">
        <f t="shared" si="19"/>
        <v>0.021639005185587437</v>
      </c>
      <c r="AB60" s="74">
        <f t="shared" si="20"/>
        <v>0.031604152861163234</v>
      </c>
      <c r="AC60" s="74">
        <f t="shared" si="21"/>
        <v>0.024317499999597203</v>
      </c>
      <c r="AD60" s="74">
        <f t="shared" si="22"/>
        <v>0.002678494814009766</v>
      </c>
      <c r="AE60" s="74">
        <f t="shared" si="23"/>
        <v>7.17433446867721E-06</v>
      </c>
      <c r="AF60" s="1">
        <f t="shared" si="24"/>
        <v>0.024317499999597203</v>
      </c>
      <c r="AG60" s="75"/>
      <c r="AH60" s="1">
        <f t="shared" si="25"/>
        <v>-0.007286652861566033</v>
      </c>
      <c r="AI60" s="1">
        <f t="shared" si="26"/>
        <v>0.9363769545517526</v>
      </c>
      <c r="AJ60" s="1">
        <f t="shared" si="27"/>
        <v>-0.6804930458779396</v>
      </c>
      <c r="AK60" s="1">
        <f t="shared" si="28"/>
        <v>-0.18961041133832882</v>
      </c>
      <c r="AL60" s="1">
        <f t="shared" si="29"/>
        <v>-1.8945371014894459</v>
      </c>
      <c r="AM60" s="1">
        <f t="shared" si="30"/>
        <v>-1.3903405598221874</v>
      </c>
      <c r="AN60" s="74">
        <f t="shared" si="40"/>
        <v>73.70094974571796</v>
      </c>
      <c r="AO60" s="74">
        <f t="shared" si="40"/>
        <v>73.70094974572933</v>
      </c>
      <c r="AP60" s="74">
        <f t="shared" si="40"/>
        <v>73.70094974527878</v>
      </c>
      <c r="AQ60" s="74">
        <f t="shared" si="40"/>
        <v>73.70094976313825</v>
      </c>
      <c r="AR60" s="74">
        <f t="shared" si="40"/>
        <v>73.70094905522086</v>
      </c>
      <c r="AS60" s="74">
        <f t="shared" si="40"/>
        <v>73.70097711879534</v>
      </c>
      <c r="AT60" s="74">
        <f t="shared" si="40"/>
        <v>73.69986931388634</v>
      </c>
      <c r="AU60" s="74">
        <f t="shared" si="32"/>
        <v>73.8993522183295</v>
      </c>
      <c r="AW60" s="6">
        <v>1600</v>
      </c>
      <c r="AX60" s="6">
        <f t="shared" si="3"/>
        <v>0.011613490722523562</v>
      </c>
      <c r="AY60" s="20">
        <f t="shared" si="4"/>
        <v>0.011173058102641737</v>
      </c>
      <c r="AZ60" s="21">
        <f t="shared" si="5"/>
        <v>0.0004404326198818265</v>
      </c>
      <c r="BA60" s="1">
        <f t="shared" si="6"/>
        <v>1.1564567099876395</v>
      </c>
      <c r="BB60" s="1">
        <f t="shared" si="7"/>
        <v>0.17297832010578743</v>
      </c>
      <c r="BC60" s="1">
        <f t="shared" si="8"/>
        <v>0.6724730358677121</v>
      </c>
      <c r="BD60" s="1">
        <f t="shared" si="9"/>
        <v>0.3495080820505749</v>
      </c>
      <c r="BE60" s="1">
        <f t="shared" si="42"/>
        <v>69.67100501892487</v>
      </c>
      <c r="BF60" s="1">
        <f t="shared" si="42"/>
        <v>69.67100283302634</v>
      </c>
      <c r="BG60" s="1">
        <f t="shared" si="42"/>
        <v>69.67098996564455</v>
      </c>
      <c r="BH60" s="1">
        <f t="shared" si="41"/>
        <v>69.67091422335656</v>
      </c>
      <c r="BI60" s="1">
        <f t="shared" si="41"/>
        <v>69.67046844772878</v>
      </c>
      <c r="BJ60" s="1">
        <f t="shared" si="41"/>
        <v>69.66784736006475</v>
      </c>
      <c r="BK60" s="1">
        <f t="shared" si="41"/>
        <v>69.65252014270341</v>
      </c>
      <c r="BL60" s="1">
        <f t="shared" si="10"/>
        <v>69.5654524699399</v>
      </c>
    </row>
    <row r="61" spans="1:64" ht="12.75">
      <c r="A61" s="72" t="s">
        <v>117</v>
      </c>
      <c r="B61" s="1" t="s">
        <v>110</v>
      </c>
      <c r="C61" s="36">
        <v>56220.380189999996</v>
      </c>
      <c r="D61" s="36">
        <v>0.0007</v>
      </c>
      <c r="E61" s="1">
        <f t="shared" si="35"/>
        <v>8469.55860543589</v>
      </c>
      <c r="F61" s="1">
        <f t="shared" si="36"/>
        <v>8469.5</v>
      </c>
      <c r="G61" s="1">
        <f t="shared" si="37"/>
        <v>0.02066749999357853</v>
      </c>
      <c r="K61" s="1">
        <f t="shared" si="33"/>
        <v>0.02066749999357853</v>
      </c>
      <c r="O61" s="1">
        <f t="shared" si="38"/>
        <v>0.027406481767114254</v>
      </c>
      <c r="Q61" s="73">
        <f t="shared" si="39"/>
        <v>41201.880189999996</v>
      </c>
      <c r="S61" s="14">
        <v>1</v>
      </c>
      <c r="Z61" s="1">
        <f t="shared" si="18"/>
        <v>8469.5</v>
      </c>
      <c r="AA61" s="74">
        <f t="shared" si="19"/>
        <v>0.0253226213010456</v>
      </c>
      <c r="AB61" s="74">
        <f t="shared" si="20"/>
        <v>0.029284169946234763</v>
      </c>
      <c r="AC61" s="74">
        <f t="shared" si="21"/>
        <v>0.02066749999357853</v>
      </c>
      <c r="AD61" s="74">
        <f t="shared" si="22"/>
        <v>-0.004655121307467071</v>
      </c>
      <c r="AE61" s="74">
        <f t="shared" si="23"/>
        <v>2.167015438723393E-05</v>
      </c>
      <c r="AF61" s="1">
        <f t="shared" si="24"/>
        <v>0.02066749999357853</v>
      </c>
      <c r="AG61" s="75"/>
      <c r="AH61" s="1">
        <f t="shared" si="25"/>
        <v>-0.008616669952656232</v>
      </c>
      <c r="AI61" s="1">
        <f t="shared" si="26"/>
        <v>1.123580421369684</v>
      </c>
      <c r="AJ61" s="1">
        <f t="shared" si="27"/>
        <v>-0.9860127393722693</v>
      </c>
      <c r="AK61" s="1">
        <f t="shared" si="28"/>
        <v>-0.15725100779992268</v>
      </c>
      <c r="AL61" s="1">
        <f t="shared" si="29"/>
        <v>-0.9047246396127031</v>
      </c>
      <c r="AM61" s="1">
        <f t="shared" si="30"/>
        <v>-0.48597194828504964</v>
      </c>
      <c r="AN61" s="74">
        <f t="shared" si="40"/>
        <v>74.64274387134576</v>
      </c>
      <c r="AO61" s="74">
        <f t="shared" si="40"/>
        <v>74.64274506928889</v>
      </c>
      <c r="AP61" s="74">
        <f t="shared" si="40"/>
        <v>74.64275329752736</v>
      </c>
      <c r="AQ61" s="74">
        <f t="shared" si="40"/>
        <v>74.64280981260083</v>
      </c>
      <c r="AR61" s="74">
        <f t="shared" si="40"/>
        <v>74.6431979011411</v>
      </c>
      <c r="AS61" s="74">
        <f t="shared" si="40"/>
        <v>74.64585908623216</v>
      </c>
      <c r="AT61" s="74">
        <f t="shared" si="40"/>
        <v>74.66393261929211</v>
      </c>
      <c r="AU61" s="74">
        <f t="shared" si="32"/>
        <v>74.77987130198514</v>
      </c>
      <c r="AW61" s="6">
        <v>1800</v>
      </c>
      <c r="AX61" s="6">
        <f t="shared" si="3"/>
        <v>0.013656028550930392</v>
      </c>
      <c r="AY61" s="20">
        <f t="shared" si="4"/>
        <v>0.011600382940893666</v>
      </c>
      <c r="AZ61" s="21">
        <f t="shared" si="5"/>
        <v>0.002055645610036725</v>
      </c>
      <c r="BA61" s="1">
        <f t="shared" si="6"/>
        <v>1.126964506417755</v>
      </c>
      <c r="BB61" s="1">
        <f t="shared" si="7"/>
        <v>0.3750004429000274</v>
      </c>
      <c r="BC61" s="1">
        <f t="shared" si="8"/>
        <v>0.8830175133903433</v>
      </c>
      <c r="BD61" s="1">
        <f t="shared" si="9"/>
        <v>0.47262498772152506</v>
      </c>
      <c r="BE61" s="1">
        <f t="shared" si="42"/>
        <v>69.85161745912215</v>
      </c>
      <c r="BF61" s="1">
        <f t="shared" si="42"/>
        <v>69.8516161645694</v>
      </c>
      <c r="BG61" s="1">
        <f t="shared" si="42"/>
        <v>69.85160742673922</v>
      </c>
      <c r="BH61" s="1">
        <f t="shared" si="41"/>
        <v>69.85154845090183</v>
      </c>
      <c r="BI61" s="1">
        <f t="shared" si="41"/>
        <v>69.85115047691832</v>
      </c>
      <c r="BJ61" s="1">
        <f t="shared" si="41"/>
        <v>69.84846865352533</v>
      </c>
      <c r="BK61" s="1">
        <f t="shared" si="41"/>
        <v>69.83056204354361</v>
      </c>
      <c r="BL61" s="1">
        <f t="shared" si="10"/>
        <v>69.71726610505294</v>
      </c>
    </row>
    <row r="62" spans="1:64" ht="12.75">
      <c r="A62" s="77" t="s">
        <v>116</v>
      </c>
      <c r="B62" s="78" t="s">
        <v>110</v>
      </c>
      <c r="C62" s="79">
        <v>56220.38019</v>
      </c>
      <c r="D62" s="79">
        <v>0.0007</v>
      </c>
      <c r="E62" s="1">
        <f t="shared" si="35"/>
        <v>8469.55860543591</v>
      </c>
      <c r="F62" s="1">
        <f t="shared" si="36"/>
        <v>8469.5</v>
      </c>
      <c r="G62" s="1">
        <f t="shared" si="37"/>
        <v>0.02066750000085449</v>
      </c>
      <c r="K62" s="1">
        <f t="shared" si="33"/>
        <v>0.02066750000085449</v>
      </c>
      <c r="O62" s="1">
        <f t="shared" si="38"/>
        <v>0.027406481767114254</v>
      </c>
      <c r="Q62" s="73">
        <f t="shared" si="39"/>
        <v>41201.88019</v>
      </c>
      <c r="S62" s="14">
        <v>1</v>
      </c>
      <c r="Z62" s="1">
        <f t="shared" si="18"/>
        <v>8469.5</v>
      </c>
      <c r="AA62" s="74">
        <f t="shared" si="19"/>
        <v>0.0253226213010456</v>
      </c>
      <c r="AB62" s="74">
        <f t="shared" si="20"/>
        <v>0.02928416995351072</v>
      </c>
      <c r="AC62" s="74">
        <f t="shared" si="21"/>
        <v>0.02066750000085449</v>
      </c>
      <c r="AD62" s="74">
        <f t="shared" si="22"/>
        <v>-0.004655121300191113</v>
      </c>
      <c r="AE62" s="74">
        <f t="shared" si="23"/>
        <v>2.1670154319493E-05</v>
      </c>
      <c r="AF62" s="1">
        <f t="shared" si="24"/>
        <v>0.02066750000085449</v>
      </c>
      <c r="AG62" s="75"/>
      <c r="AH62" s="1">
        <f t="shared" si="25"/>
        <v>-0.008616669952656232</v>
      </c>
      <c r="AI62" s="1">
        <f t="shared" si="26"/>
        <v>1.123580421369684</v>
      </c>
      <c r="AJ62" s="1">
        <f t="shared" si="27"/>
        <v>-0.9860127393722693</v>
      </c>
      <c r="AK62" s="1">
        <f t="shared" si="28"/>
        <v>-0.15725100779992268</v>
      </c>
      <c r="AL62" s="1">
        <f t="shared" si="29"/>
        <v>-0.9047246396127031</v>
      </c>
      <c r="AM62" s="1">
        <f t="shared" si="30"/>
        <v>-0.48597194828504964</v>
      </c>
      <c r="AN62" s="74">
        <f t="shared" si="40"/>
        <v>74.64274387134576</v>
      </c>
      <c r="AO62" s="74">
        <f t="shared" si="40"/>
        <v>74.64274506928889</v>
      </c>
      <c r="AP62" s="74">
        <f t="shared" si="40"/>
        <v>74.64275329752736</v>
      </c>
      <c r="AQ62" s="74">
        <f t="shared" si="40"/>
        <v>74.64280981260083</v>
      </c>
      <c r="AR62" s="74">
        <f t="shared" si="40"/>
        <v>74.6431979011411</v>
      </c>
      <c r="AS62" s="74">
        <f t="shared" si="40"/>
        <v>74.64585908623216</v>
      </c>
      <c r="AT62" s="74">
        <f t="shared" si="40"/>
        <v>74.66393261929211</v>
      </c>
      <c r="AU62" s="74">
        <f t="shared" si="32"/>
        <v>74.77987130198514</v>
      </c>
      <c r="AW62" s="6">
        <v>2000</v>
      </c>
      <c r="AX62" s="6">
        <f t="shared" si="3"/>
        <v>0.015604486072765097</v>
      </c>
      <c r="AY62" s="20">
        <f t="shared" si="4"/>
        <v>0.012041831526786548</v>
      </c>
      <c r="AZ62" s="21">
        <f t="shared" si="5"/>
        <v>0.0035626545459785494</v>
      </c>
      <c r="BA62" s="1">
        <f t="shared" si="6"/>
        <v>1.0938916371086935</v>
      </c>
      <c r="BB62" s="1">
        <f t="shared" si="7"/>
        <v>0.5509473803624323</v>
      </c>
      <c r="BC62" s="1">
        <f t="shared" si="8"/>
        <v>1.0821192868395901</v>
      </c>
      <c r="BD62" s="1">
        <f t="shared" si="9"/>
        <v>0.600870929313551</v>
      </c>
      <c r="BE62" s="1">
        <f t="shared" si="42"/>
        <v>70.02725172358053</v>
      </c>
      <c r="BF62" s="1">
        <f t="shared" si="42"/>
        <v>70.02725120314551</v>
      </c>
      <c r="BG62" s="1">
        <f t="shared" si="42"/>
        <v>70.02724695121772</v>
      </c>
      <c r="BH62" s="1">
        <f t="shared" si="41"/>
        <v>70.02721221405798</v>
      </c>
      <c r="BI62" s="1">
        <f t="shared" si="41"/>
        <v>70.02692847874935</v>
      </c>
      <c r="BJ62" s="1">
        <f t="shared" si="41"/>
        <v>70.02461478997023</v>
      </c>
      <c r="BK62" s="1">
        <f t="shared" si="41"/>
        <v>70.00599778106861</v>
      </c>
      <c r="BL62" s="1">
        <f t="shared" si="10"/>
        <v>69.86907974016599</v>
      </c>
    </row>
    <row r="63" spans="1:64" ht="12.75">
      <c r="A63" s="72" t="s">
        <v>114</v>
      </c>
      <c r="B63" s="1" t="s">
        <v>110</v>
      </c>
      <c r="C63" s="36">
        <v>56220.38265</v>
      </c>
      <c r="D63" s="36">
        <v>0.0067</v>
      </c>
      <c r="E63" s="1">
        <f t="shared" si="35"/>
        <v>8469.565581091994</v>
      </c>
      <c r="F63" s="1">
        <f t="shared" si="36"/>
        <v>8469.5</v>
      </c>
      <c r="G63" s="1">
        <f t="shared" si="37"/>
        <v>0.023127499996917322</v>
      </c>
      <c r="K63" s="1">
        <f t="shared" si="33"/>
        <v>0.023127499996917322</v>
      </c>
      <c r="O63" s="1">
        <f t="shared" si="38"/>
        <v>0.027406481767114254</v>
      </c>
      <c r="Q63" s="73">
        <f t="shared" si="39"/>
        <v>41201.88265</v>
      </c>
      <c r="S63" s="14">
        <v>1</v>
      </c>
      <c r="Z63" s="1">
        <f t="shared" si="18"/>
        <v>8469.5</v>
      </c>
      <c r="AA63" s="74">
        <f t="shared" si="19"/>
        <v>0.0253226213010456</v>
      </c>
      <c r="AB63" s="74">
        <f t="shared" si="20"/>
        <v>0.031744169949573554</v>
      </c>
      <c r="AC63" s="74">
        <f t="shared" si="21"/>
        <v>0.023127499996917322</v>
      </c>
      <c r="AD63" s="74">
        <f t="shared" si="22"/>
        <v>-0.0021951213041282794</v>
      </c>
      <c r="AE63" s="74">
        <f t="shared" si="23"/>
        <v>4.818557539837838E-06</v>
      </c>
      <c r="AF63" s="1">
        <f t="shared" si="24"/>
        <v>0.023127499996917322</v>
      </c>
      <c r="AG63" s="75"/>
      <c r="AH63" s="1">
        <f t="shared" si="25"/>
        <v>-0.008616669952656232</v>
      </c>
      <c r="AI63" s="1">
        <f t="shared" si="26"/>
        <v>1.123580421369684</v>
      </c>
      <c r="AJ63" s="1">
        <f t="shared" si="27"/>
        <v>-0.9860127393722693</v>
      </c>
      <c r="AK63" s="1">
        <f t="shared" si="28"/>
        <v>-0.15725100779992268</v>
      </c>
      <c r="AL63" s="1">
        <f t="shared" si="29"/>
        <v>-0.9047246396127031</v>
      </c>
      <c r="AM63" s="1">
        <f t="shared" si="30"/>
        <v>-0.48597194828504964</v>
      </c>
      <c r="AN63" s="74">
        <f t="shared" si="40"/>
        <v>74.64274387134576</v>
      </c>
      <c r="AO63" s="74">
        <f t="shared" si="40"/>
        <v>74.64274506928889</v>
      </c>
      <c r="AP63" s="74">
        <f t="shared" si="40"/>
        <v>74.64275329752736</v>
      </c>
      <c r="AQ63" s="74">
        <f t="shared" si="40"/>
        <v>74.64280981260083</v>
      </c>
      <c r="AR63" s="74">
        <f t="shared" si="40"/>
        <v>74.6431979011411</v>
      </c>
      <c r="AS63" s="74">
        <f t="shared" si="40"/>
        <v>74.64585908623216</v>
      </c>
      <c r="AT63" s="74">
        <f t="shared" si="40"/>
        <v>74.66393261929211</v>
      </c>
      <c r="AU63" s="74">
        <f t="shared" si="32"/>
        <v>74.77987130198514</v>
      </c>
      <c r="AW63" s="6">
        <v>2200</v>
      </c>
      <c r="AX63" s="6">
        <f t="shared" si="3"/>
        <v>0.017416795430503746</v>
      </c>
      <c r="AY63" s="20">
        <f t="shared" si="4"/>
        <v>0.012497403860320385</v>
      </c>
      <c r="AZ63" s="21">
        <f t="shared" si="5"/>
        <v>0.004919391570183361</v>
      </c>
      <c r="BA63" s="1">
        <f t="shared" si="6"/>
        <v>1.0594014970381476</v>
      </c>
      <c r="BB63" s="1">
        <f t="shared" si="7"/>
        <v>0.6965794049857336</v>
      </c>
      <c r="BC63" s="1">
        <f t="shared" si="8"/>
        <v>1.2692391399390242</v>
      </c>
      <c r="BD63" s="1">
        <f t="shared" si="9"/>
        <v>0.7362140633484578</v>
      </c>
      <c r="BE63" s="1">
        <f t="shared" si="42"/>
        <v>70.19751813811634</v>
      </c>
      <c r="BF63" s="1">
        <f t="shared" si="42"/>
        <v>70.19751800883397</v>
      </c>
      <c r="BG63" s="1">
        <f t="shared" si="42"/>
        <v>70.19751663097018</v>
      </c>
      <c r="BH63" s="1">
        <f t="shared" si="41"/>
        <v>70.19750194621513</v>
      </c>
      <c r="BI63" s="1">
        <f t="shared" si="41"/>
        <v>70.19734546681494</v>
      </c>
      <c r="BJ63" s="1">
        <f t="shared" si="41"/>
        <v>70.19568088828017</v>
      </c>
      <c r="BK63" s="1">
        <f t="shared" si="41"/>
        <v>70.17828397254507</v>
      </c>
      <c r="BL63" s="1">
        <f t="shared" si="10"/>
        <v>70.02089337527903</v>
      </c>
    </row>
    <row r="64" spans="1:64" ht="12.75">
      <c r="A64" s="72" t="s">
        <v>114</v>
      </c>
      <c r="B64" s="1" t="s">
        <v>109</v>
      </c>
      <c r="C64" s="36">
        <v>56221.26667</v>
      </c>
      <c r="D64" s="36">
        <v>0.0006</v>
      </c>
      <c r="E64" s="1">
        <f t="shared" si="35"/>
        <v>8472.07233698656</v>
      </c>
      <c r="F64" s="1">
        <f t="shared" si="36"/>
        <v>8472</v>
      </c>
      <c r="G64" s="1">
        <f t="shared" si="37"/>
        <v>0.025509999992209487</v>
      </c>
      <c r="K64" s="1">
        <f t="shared" si="33"/>
        <v>0.025509999992209487</v>
      </c>
      <c r="O64" s="1">
        <f t="shared" si="38"/>
        <v>0.02741315636943613</v>
      </c>
      <c r="Q64" s="73">
        <f t="shared" si="39"/>
        <v>41202.76667</v>
      </c>
      <c r="S64" s="14">
        <v>1</v>
      </c>
      <c r="Z64" s="1">
        <f t="shared" si="18"/>
        <v>8472</v>
      </c>
      <c r="AA64" s="74">
        <f t="shared" si="19"/>
        <v>0.025340051800473995</v>
      </c>
      <c r="AB64" s="74">
        <f t="shared" si="20"/>
        <v>0.03412055777868672</v>
      </c>
      <c r="AC64" s="74">
        <f t="shared" si="21"/>
        <v>0.025509999992209487</v>
      </c>
      <c r="AD64" s="74">
        <f t="shared" si="22"/>
        <v>0.0001699481917354917</v>
      </c>
      <c r="AE64" s="74">
        <f t="shared" si="23"/>
        <v>2.8882387874163447E-08</v>
      </c>
      <c r="AF64" s="1">
        <f t="shared" si="24"/>
        <v>0.025509999992209487</v>
      </c>
      <c r="AG64" s="75"/>
      <c r="AH64" s="1">
        <f t="shared" si="25"/>
        <v>-0.008610557786477234</v>
      </c>
      <c r="AI64" s="1">
        <f t="shared" si="26"/>
        <v>1.1239806751221384</v>
      </c>
      <c r="AJ64" s="1">
        <f t="shared" si="27"/>
        <v>-0.9855848858103464</v>
      </c>
      <c r="AK64" s="1">
        <f t="shared" si="28"/>
        <v>-0.15693563074158393</v>
      </c>
      <c r="AL64" s="1">
        <f t="shared" si="29"/>
        <v>-0.9021767684633327</v>
      </c>
      <c r="AM64" s="1">
        <f t="shared" si="30"/>
        <v>-0.48439812245721237</v>
      </c>
      <c r="AN64" s="74">
        <f t="shared" si="40"/>
        <v>74.64496529578673</v>
      </c>
      <c r="AO64" s="74">
        <f t="shared" si="40"/>
        <v>74.6449665049864</v>
      </c>
      <c r="AP64" s="74">
        <f t="shared" si="40"/>
        <v>74.64497479322056</v>
      </c>
      <c r="AQ64" s="74">
        <f t="shared" si="40"/>
        <v>74.64503160164602</v>
      </c>
      <c r="AR64" s="74">
        <f t="shared" si="40"/>
        <v>74.64542089114421</v>
      </c>
      <c r="AS64" s="74">
        <f t="shared" si="40"/>
        <v>74.64808475694794</v>
      </c>
      <c r="AT64" s="74">
        <f t="shared" si="40"/>
        <v>74.6661397558366</v>
      </c>
      <c r="AU64" s="74">
        <f t="shared" si="32"/>
        <v>74.78176897242405</v>
      </c>
      <c r="AW64" s="6">
        <v>2400</v>
      </c>
      <c r="AX64" s="6">
        <f t="shared" si="3"/>
        <v>0.019064643424961107</v>
      </c>
      <c r="AY64" s="20">
        <f t="shared" si="4"/>
        <v>0.01296709994149518</v>
      </c>
      <c r="AZ64" s="21">
        <f t="shared" si="5"/>
        <v>0.0060975434834659266</v>
      </c>
      <c r="BA64" s="1">
        <f t="shared" si="6"/>
        <v>1.025178588481371</v>
      </c>
      <c r="BB64" s="1">
        <f t="shared" si="7"/>
        <v>0.8110519602176759</v>
      </c>
      <c r="BC64" s="1">
        <f t="shared" si="8"/>
        <v>1.444568443124198</v>
      </c>
      <c r="BD64" s="1">
        <f t="shared" si="9"/>
        <v>0.8811173743664518</v>
      </c>
      <c r="BE64" s="1">
        <f t="shared" si="42"/>
        <v>70.36233260021251</v>
      </c>
      <c r="BF64" s="1">
        <f t="shared" si="42"/>
        <v>70.3623325848818</v>
      </c>
      <c r="BG64" s="1">
        <f t="shared" si="42"/>
        <v>70.36233234374878</v>
      </c>
      <c r="BH64" s="1">
        <f t="shared" si="41"/>
        <v>70.3623285510489</v>
      </c>
      <c r="BI64" s="1">
        <f t="shared" si="41"/>
        <v>70.36226890259665</v>
      </c>
      <c r="BJ64" s="1">
        <f t="shared" si="41"/>
        <v>70.36133219249841</v>
      </c>
      <c r="BK64" s="1">
        <f t="shared" si="41"/>
        <v>70.34694968471561</v>
      </c>
      <c r="BL64" s="1">
        <f t="shared" si="10"/>
        <v>70.17270701039207</v>
      </c>
    </row>
    <row r="65" spans="1:64" ht="12.75">
      <c r="A65" s="77" t="s">
        <v>116</v>
      </c>
      <c r="B65" s="78" t="s">
        <v>109</v>
      </c>
      <c r="C65" s="79">
        <v>56221.26703</v>
      </c>
      <c r="D65" s="79">
        <v>0.001</v>
      </c>
      <c r="E65" s="1">
        <f t="shared" si="35"/>
        <v>8472.073357814295</v>
      </c>
      <c r="F65" s="1">
        <f t="shared" si="36"/>
        <v>8472</v>
      </c>
      <c r="G65" s="1">
        <f t="shared" si="37"/>
        <v>0.025869999997667037</v>
      </c>
      <c r="K65" s="1">
        <f t="shared" si="33"/>
        <v>0.025869999997667037</v>
      </c>
      <c r="O65" s="1">
        <f t="shared" si="38"/>
        <v>0.02741315636943613</v>
      </c>
      <c r="Q65" s="73">
        <f t="shared" si="39"/>
        <v>41202.76703</v>
      </c>
      <c r="S65" s="14">
        <v>1</v>
      </c>
      <c r="Z65" s="1">
        <f t="shared" si="18"/>
        <v>8472</v>
      </c>
      <c r="AA65" s="74">
        <f t="shared" si="19"/>
        <v>0.025340051800473995</v>
      </c>
      <c r="AB65" s="74">
        <f t="shared" si="20"/>
        <v>0.03448055778414427</v>
      </c>
      <c r="AC65" s="74">
        <f t="shared" si="21"/>
        <v>0.025869999997667037</v>
      </c>
      <c r="AD65" s="74">
        <f t="shared" si="22"/>
        <v>0.000529948197193042</v>
      </c>
      <c r="AE65" s="74">
        <f t="shared" si="23"/>
        <v>2.808450917081553E-07</v>
      </c>
      <c r="AF65" s="1">
        <f t="shared" si="24"/>
        <v>0.025869999997667037</v>
      </c>
      <c r="AG65" s="75"/>
      <c r="AH65" s="1">
        <f t="shared" si="25"/>
        <v>-0.008610557786477234</v>
      </c>
      <c r="AI65" s="1">
        <f t="shared" si="26"/>
        <v>1.1239806751221384</v>
      </c>
      <c r="AJ65" s="1">
        <f t="shared" si="27"/>
        <v>-0.9855848858103464</v>
      </c>
      <c r="AK65" s="1">
        <f t="shared" si="28"/>
        <v>-0.15693563074158393</v>
      </c>
      <c r="AL65" s="1">
        <f t="shared" si="29"/>
        <v>-0.9021767684633327</v>
      </c>
      <c r="AM65" s="1">
        <f t="shared" si="30"/>
        <v>-0.48439812245721237</v>
      </c>
      <c r="AN65" s="74">
        <f t="shared" si="40"/>
        <v>74.64496529578673</v>
      </c>
      <c r="AO65" s="74">
        <f t="shared" si="40"/>
        <v>74.6449665049864</v>
      </c>
      <c r="AP65" s="74">
        <f t="shared" si="40"/>
        <v>74.64497479322056</v>
      </c>
      <c r="AQ65" s="74">
        <f t="shared" si="40"/>
        <v>74.64503160164602</v>
      </c>
      <c r="AR65" s="74">
        <f t="shared" si="40"/>
        <v>74.64542089114421</v>
      </c>
      <c r="AS65" s="74">
        <f t="shared" si="40"/>
        <v>74.64808475694794</v>
      </c>
      <c r="AT65" s="74">
        <f t="shared" si="40"/>
        <v>74.6661397558366</v>
      </c>
      <c r="AU65" s="74">
        <f t="shared" si="32"/>
        <v>74.78176897242405</v>
      </c>
      <c r="AW65" s="6">
        <v>2600</v>
      </c>
      <c r="AX65" s="6">
        <f t="shared" si="3"/>
        <v>0.02053159443405619</v>
      </c>
      <c r="AY65" s="20">
        <f t="shared" si="4"/>
        <v>0.01345091977031093</v>
      </c>
      <c r="AZ65" s="21">
        <f t="shared" si="5"/>
        <v>0.0070806746637452605</v>
      </c>
      <c r="BA65" s="1">
        <f t="shared" si="6"/>
        <v>0.9924046765174882</v>
      </c>
      <c r="BB65" s="1">
        <f t="shared" si="7"/>
        <v>0.8957706279539479</v>
      </c>
      <c r="BC65" s="1">
        <f t="shared" si="8"/>
        <v>1.6087820785984146</v>
      </c>
      <c r="BD65" s="1">
        <f t="shared" si="9"/>
        <v>1.0387259251314476</v>
      </c>
      <c r="BE65" s="1">
        <f t="shared" si="42"/>
        <v>70.52183714813113</v>
      </c>
      <c r="BF65" s="1">
        <f t="shared" si="42"/>
        <v>70.52183714775205</v>
      </c>
      <c r="BG65" s="1">
        <f t="shared" si="42"/>
        <v>70.5218371361427</v>
      </c>
      <c r="BH65" s="1">
        <f t="shared" si="41"/>
        <v>70.52183678060231</v>
      </c>
      <c r="BI65" s="1">
        <f t="shared" si="41"/>
        <v>70.52182589243473</v>
      </c>
      <c r="BJ65" s="1">
        <f t="shared" si="41"/>
        <v>70.52149279634052</v>
      </c>
      <c r="BK65" s="1">
        <f t="shared" si="41"/>
        <v>70.5116072667465</v>
      </c>
      <c r="BL65" s="1">
        <f t="shared" si="10"/>
        <v>70.32452064550512</v>
      </c>
    </row>
    <row r="66" spans="1:64" ht="12.75">
      <c r="A66" s="77" t="s">
        <v>116</v>
      </c>
      <c r="B66" s="78" t="s">
        <v>109</v>
      </c>
      <c r="C66" s="79">
        <v>56221.26727</v>
      </c>
      <c r="D66" s="79">
        <v>0.0004</v>
      </c>
      <c r="E66" s="1">
        <f t="shared" si="35"/>
        <v>8472.074038366092</v>
      </c>
      <c r="F66" s="1">
        <f t="shared" si="36"/>
        <v>8472</v>
      </c>
      <c r="G66" s="1">
        <f t="shared" si="37"/>
        <v>0.026109999991604127</v>
      </c>
      <c r="K66" s="1">
        <f t="shared" si="33"/>
        <v>0.026109999991604127</v>
      </c>
      <c r="O66" s="1">
        <f t="shared" si="38"/>
        <v>0.02741315636943613</v>
      </c>
      <c r="Q66" s="73">
        <f t="shared" si="39"/>
        <v>41202.76727</v>
      </c>
      <c r="S66" s="14">
        <v>1</v>
      </c>
      <c r="Z66" s="1">
        <f t="shared" si="18"/>
        <v>8472</v>
      </c>
      <c r="AA66" s="74">
        <f t="shared" si="19"/>
        <v>0.025340051800473995</v>
      </c>
      <c r="AB66" s="74">
        <f t="shared" si="20"/>
        <v>0.03472055777808136</v>
      </c>
      <c r="AC66" s="74">
        <f t="shared" si="21"/>
        <v>0.026109999991604127</v>
      </c>
      <c r="AD66" s="74">
        <f t="shared" si="22"/>
        <v>0.000769948191130132</v>
      </c>
      <c r="AE66" s="74">
        <f t="shared" si="23"/>
        <v>5.928202170245623E-07</v>
      </c>
      <c r="AF66" s="1">
        <f t="shared" si="24"/>
        <v>0.026109999991604127</v>
      </c>
      <c r="AG66" s="75"/>
      <c r="AH66" s="1">
        <f t="shared" si="25"/>
        <v>-0.008610557786477234</v>
      </c>
      <c r="AI66" s="1">
        <f t="shared" si="26"/>
        <v>1.1239806751221384</v>
      </c>
      <c r="AJ66" s="1">
        <f t="shared" si="27"/>
        <v>-0.9855848858103464</v>
      </c>
      <c r="AK66" s="1">
        <f t="shared" si="28"/>
        <v>-0.15693563074158393</v>
      </c>
      <c r="AL66" s="1">
        <f t="shared" si="29"/>
        <v>-0.9021767684633327</v>
      </c>
      <c r="AM66" s="1">
        <f t="shared" si="30"/>
        <v>-0.48439812245721237</v>
      </c>
      <c r="AN66" s="74">
        <f t="shared" si="40"/>
        <v>74.64496529578673</v>
      </c>
      <c r="AO66" s="74">
        <f t="shared" si="40"/>
        <v>74.6449665049864</v>
      </c>
      <c r="AP66" s="74">
        <f t="shared" si="40"/>
        <v>74.64497479322056</v>
      </c>
      <c r="AQ66" s="74">
        <f t="shared" si="40"/>
        <v>74.64503160164602</v>
      </c>
      <c r="AR66" s="74">
        <f t="shared" si="40"/>
        <v>74.64542089114421</v>
      </c>
      <c r="AS66" s="74">
        <f t="shared" si="40"/>
        <v>74.64808475694794</v>
      </c>
      <c r="AT66" s="74">
        <f t="shared" si="40"/>
        <v>74.6661397558366</v>
      </c>
      <c r="AU66" s="74">
        <f t="shared" si="32"/>
        <v>74.78176897242405</v>
      </c>
      <c r="AW66" s="6">
        <v>2800</v>
      </c>
      <c r="AX66" s="6">
        <f t="shared" si="3"/>
        <v>0.021810594596943136</v>
      </c>
      <c r="AY66" s="20">
        <f t="shared" si="4"/>
        <v>0.013948863346767638</v>
      </c>
      <c r="AZ66" s="21">
        <f t="shared" si="5"/>
        <v>0.007861731250175499</v>
      </c>
      <c r="BA66" s="1">
        <f t="shared" si="6"/>
        <v>0.9618292693771425</v>
      </c>
      <c r="BB66" s="1">
        <f t="shared" si="7"/>
        <v>0.9533687186458303</v>
      </c>
      <c r="BC66" s="1">
        <f t="shared" si="8"/>
        <v>1.762828038298439</v>
      </c>
      <c r="BD66" s="1">
        <f t="shared" si="9"/>
        <v>1.213153226961591</v>
      </c>
      <c r="BE66" s="1">
        <f t="shared" si="42"/>
        <v>70.67632523768798</v>
      </c>
      <c r="BF66" s="1">
        <f t="shared" si="42"/>
        <v>70.67632523768798</v>
      </c>
      <c r="BG66" s="1">
        <f t="shared" si="42"/>
        <v>70.6763252376879</v>
      </c>
      <c r="BH66" s="1">
        <f t="shared" si="41"/>
        <v>70.67632523765104</v>
      </c>
      <c r="BI66" s="1">
        <f t="shared" si="41"/>
        <v>70.67632521827095</v>
      </c>
      <c r="BJ66" s="1">
        <f t="shared" si="41"/>
        <v>70.67631503369769</v>
      </c>
      <c r="BK66" s="1">
        <f t="shared" si="41"/>
        <v>70.67196126741744</v>
      </c>
      <c r="BL66" s="1">
        <f t="shared" si="10"/>
        <v>70.47633428061815</v>
      </c>
    </row>
    <row r="67" spans="1:64" ht="12.75">
      <c r="A67" s="72" t="s">
        <v>117</v>
      </c>
      <c r="B67" s="1" t="s">
        <v>109</v>
      </c>
      <c r="C67" s="36">
        <v>56221.26727</v>
      </c>
      <c r="D67" s="36">
        <v>0.0004</v>
      </c>
      <c r="E67" s="1">
        <f t="shared" si="35"/>
        <v>8472.074038366092</v>
      </c>
      <c r="F67" s="1">
        <f t="shared" si="36"/>
        <v>8472</v>
      </c>
      <c r="G67" s="1">
        <f t="shared" si="37"/>
        <v>0.026109999991604127</v>
      </c>
      <c r="K67" s="1">
        <f t="shared" si="33"/>
        <v>0.026109999991604127</v>
      </c>
      <c r="O67" s="1">
        <f t="shared" si="38"/>
        <v>0.02741315636943613</v>
      </c>
      <c r="Q67" s="73">
        <f t="shared" si="39"/>
        <v>41202.76727</v>
      </c>
      <c r="S67" s="14">
        <v>1</v>
      </c>
      <c r="Z67" s="1">
        <f t="shared" si="18"/>
        <v>8472</v>
      </c>
      <c r="AA67" s="74">
        <f t="shared" si="19"/>
        <v>0.025340051800473995</v>
      </c>
      <c r="AB67" s="74">
        <f t="shared" si="20"/>
        <v>0.03472055777808136</v>
      </c>
      <c r="AC67" s="74">
        <f t="shared" si="21"/>
        <v>0.026109999991604127</v>
      </c>
      <c r="AD67" s="74">
        <f t="shared" si="22"/>
        <v>0.000769948191130132</v>
      </c>
      <c r="AE67" s="74">
        <f t="shared" si="23"/>
        <v>5.928202170245623E-07</v>
      </c>
      <c r="AF67" s="1">
        <f t="shared" si="24"/>
        <v>0.026109999991604127</v>
      </c>
      <c r="AG67" s="75"/>
      <c r="AH67" s="1">
        <f t="shared" si="25"/>
        <v>-0.008610557786477234</v>
      </c>
      <c r="AI67" s="1">
        <f t="shared" si="26"/>
        <v>1.1239806751221384</v>
      </c>
      <c r="AJ67" s="1">
        <f t="shared" si="27"/>
        <v>-0.9855848858103464</v>
      </c>
      <c r="AK67" s="1">
        <f t="shared" si="28"/>
        <v>-0.15693563074158393</v>
      </c>
      <c r="AL67" s="1">
        <f t="shared" si="29"/>
        <v>-0.9021767684633327</v>
      </c>
      <c r="AM67" s="1">
        <f t="shared" si="30"/>
        <v>-0.48439812245721237</v>
      </c>
      <c r="AN67" s="74">
        <f t="shared" si="40"/>
        <v>74.64496529578673</v>
      </c>
      <c r="AO67" s="74">
        <f t="shared" si="40"/>
        <v>74.6449665049864</v>
      </c>
      <c r="AP67" s="74">
        <f t="shared" si="40"/>
        <v>74.64497479322056</v>
      </c>
      <c r="AQ67" s="74">
        <f t="shared" si="40"/>
        <v>74.64503160164602</v>
      </c>
      <c r="AR67" s="74">
        <f t="shared" si="40"/>
        <v>74.64542089114421</v>
      </c>
      <c r="AS67" s="74">
        <f t="shared" si="40"/>
        <v>74.64808475694794</v>
      </c>
      <c r="AT67" s="74">
        <f t="shared" si="40"/>
        <v>74.6661397558366</v>
      </c>
      <c r="AU67" s="74">
        <f t="shared" si="32"/>
        <v>74.78176897242405</v>
      </c>
      <c r="AW67" s="6">
        <v>3000</v>
      </c>
      <c r="AX67" s="6">
        <f t="shared" si="3"/>
        <v>0.02290152510436194</v>
      </c>
      <c r="AY67" s="20">
        <f t="shared" si="4"/>
        <v>0.0144609306708653</v>
      </c>
      <c r="AZ67" s="21">
        <f t="shared" si="5"/>
        <v>0.008440594433496642</v>
      </c>
      <c r="BA67" s="1">
        <f t="shared" si="6"/>
        <v>0.9338727734457829</v>
      </c>
      <c r="BB67" s="1">
        <f t="shared" si="7"/>
        <v>0.9869642357021611</v>
      </c>
      <c r="BC67" s="1">
        <f t="shared" si="8"/>
        <v>1.9077738644674784</v>
      </c>
      <c r="BD67" s="1">
        <f t="shared" si="9"/>
        <v>1.4099331562569533</v>
      </c>
      <c r="BE67" s="1">
        <f t="shared" si="42"/>
        <v>70.82618142657073</v>
      </c>
      <c r="BF67" s="1">
        <f t="shared" si="42"/>
        <v>70.82618142654178</v>
      </c>
      <c r="BG67" s="1">
        <f t="shared" si="42"/>
        <v>70.82618142757654</v>
      </c>
      <c r="BH67" s="1">
        <f t="shared" si="41"/>
        <v>70.82618139059069</v>
      </c>
      <c r="BI67" s="1">
        <f t="shared" si="41"/>
        <v>70.82618271258046</v>
      </c>
      <c r="BJ67" s="1">
        <f t="shared" si="41"/>
        <v>70.82613545285571</v>
      </c>
      <c r="BK67" s="1">
        <f t="shared" si="41"/>
        <v>70.82781523143</v>
      </c>
      <c r="BL67" s="1">
        <f t="shared" si="10"/>
        <v>70.62814791573119</v>
      </c>
    </row>
    <row r="68" spans="1:64" ht="12.75">
      <c r="A68" s="72" t="s">
        <v>114</v>
      </c>
      <c r="B68" s="1" t="s">
        <v>109</v>
      </c>
      <c r="C68" s="36">
        <v>56221.26732</v>
      </c>
      <c r="D68" s="36">
        <v>0.0004</v>
      </c>
      <c r="E68" s="1">
        <f t="shared" si="35"/>
        <v>8472.074180147727</v>
      </c>
      <c r="F68" s="1">
        <f t="shared" si="36"/>
        <v>8472</v>
      </c>
      <c r="G68" s="1">
        <f t="shared" si="37"/>
        <v>0.026159999993979</v>
      </c>
      <c r="K68" s="1">
        <f aca="true" t="shared" si="43" ref="K68:K88">+G68</f>
        <v>0.026159999993979</v>
      </c>
      <c r="O68" s="1">
        <f t="shared" si="38"/>
        <v>0.02741315636943613</v>
      </c>
      <c r="Q68" s="73">
        <f t="shared" si="39"/>
        <v>41202.76732</v>
      </c>
      <c r="S68" s="14">
        <v>1</v>
      </c>
      <c r="Z68" s="1">
        <f t="shared" si="18"/>
        <v>8472</v>
      </c>
      <c r="AA68" s="74">
        <f t="shared" si="19"/>
        <v>0.025340051800473995</v>
      </c>
      <c r="AB68" s="74">
        <f t="shared" si="20"/>
        <v>0.034770557780456235</v>
      </c>
      <c r="AC68" s="74">
        <f t="shared" si="21"/>
        <v>0.026159999993979</v>
      </c>
      <c r="AD68" s="74">
        <f t="shared" si="22"/>
        <v>0.0008199481935050046</v>
      </c>
      <c r="AE68" s="74">
        <f t="shared" si="23"/>
        <v>6.723150400321205E-07</v>
      </c>
      <c r="AF68" s="1">
        <f t="shared" si="24"/>
        <v>0.026159999993979</v>
      </c>
      <c r="AG68" s="75"/>
      <c r="AH68" s="1">
        <f t="shared" si="25"/>
        <v>-0.008610557786477234</v>
      </c>
      <c r="AI68" s="1">
        <f t="shared" si="26"/>
        <v>1.1239806751221384</v>
      </c>
      <c r="AJ68" s="1">
        <f t="shared" si="27"/>
        <v>-0.9855848858103464</v>
      </c>
      <c r="AK68" s="1">
        <f t="shared" si="28"/>
        <v>-0.15693563074158393</v>
      </c>
      <c r="AL68" s="1">
        <f t="shared" si="29"/>
        <v>-0.9021767684633327</v>
      </c>
      <c r="AM68" s="1">
        <f t="shared" si="30"/>
        <v>-0.48439812245721237</v>
      </c>
      <c r="AN68" s="74">
        <f t="shared" si="40"/>
        <v>74.64496529578673</v>
      </c>
      <c r="AO68" s="74">
        <f t="shared" si="40"/>
        <v>74.6449665049864</v>
      </c>
      <c r="AP68" s="74">
        <f t="shared" si="40"/>
        <v>74.64497479322056</v>
      </c>
      <c r="AQ68" s="74">
        <f t="shared" si="40"/>
        <v>74.64503160164602</v>
      </c>
      <c r="AR68" s="74">
        <f t="shared" si="40"/>
        <v>74.64542089114421</v>
      </c>
      <c r="AS68" s="74">
        <f t="shared" si="40"/>
        <v>74.64808475694794</v>
      </c>
      <c r="AT68" s="74">
        <f t="shared" si="40"/>
        <v>74.6661397558366</v>
      </c>
      <c r="AU68" s="74">
        <f t="shared" si="32"/>
        <v>74.78176897242405</v>
      </c>
      <c r="AW68" s="6">
        <v>3200</v>
      </c>
      <c r="AX68" s="6">
        <f aca="true" t="shared" si="44" ref="AX68:AX120">AB$3+AB$4*AW68+AB$5*AW68^2+AZ68</f>
        <v>0.023809128055074007</v>
      </c>
      <c r="AY68" s="20">
        <f aca="true" t="shared" si="45" ref="AY68:AY120">AB$3+AB$4*AW68+AB$5*AW68^2</f>
        <v>0.014987121742603917</v>
      </c>
      <c r="AZ68" s="21">
        <f aca="true" t="shared" si="46" ref="AZ68:AZ120">$AB$6*($AB$11/BA68*BB68+$AB$12)</f>
        <v>0.008822006312470088</v>
      </c>
      <c r="BA68" s="1">
        <f aca="true" t="shared" si="47" ref="BA68:BA120">1+$AB$7*COS(BC68)</f>
        <v>0.9087261176922536</v>
      </c>
      <c r="BB68" s="1">
        <f aca="true" t="shared" si="48" ref="BB68:BB120">SIN(BC68+RADIANS($AB$9))</f>
        <v>0.9996947327180865</v>
      </c>
      <c r="BC68" s="1">
        <f aca="true" t="shared" si="49" ref="BC68:BC120">2*ATAN(BD68)</f>
        <v>2.0447069616817037</v>
      </c>
      <c r="BD68" s="1">
        <f aca="true" t="shared" si="50" ref="BD68:BD120">SQRT((1+$AB$7)/(1-$AB$7))*TAN(BE68/2)</f>
        <v>1.6367555860375358</v>
      </c>
      <c r="BE68" s="1">
        <f t="shared" si="42"/>
        <v>70.97183740204466</v>
      </c>
      <c r="BF68" s="1">
        <f t="shared" si="42"/>
        <v>70.97183739762039</v>
      </c>
      <c r="BG68" s="1">
        <f t="shared" si="42"/>
        <v>70.97183747603164</v>
      </c>
      <c r="BH68" s="1">
        <f t="shared" si="41"/>
        <v>70.97183608634754</v>
      </c>
      <c r="BI68" s="1">
        <f t="shared" si="41"/>
        <v>70.97186071477338</v>
      </c>
      <c r="BJ68" s="1">
        <f t="shared" si="41"/>
        <v>70.97142393585125</v>
      </c>
      <c r="BK68" s="1">
        <f t="shared" si="41"/>
        <v>70.97907621849782</v>
      </c>
      <c r="BL68" s="1">
        <f aca="true" t="shared" si="51" ref="BL68:BL120">RADIANS($AB$9)+$AB$18*(AW68-AB$15)</f>
        <v>70.77996155084423</v>
      </c>
    </row>
    <row r="69" spans="1:64" ht="12.75">
      <c r="A69" s="72" t="s">
        <v>114</v>
      </c>
      <c r="B69" s="1" t="s">
        <v>110</v>
      </c>
      <c r="C69" s="36">
        <v>56221.43983</v>
      </c>
      <c r="D69" s="36">
        <v>0.0005</v>
      </c>
      <c r="E69" s="1">
        <f t="shared" si="35"/>
        <v>8472.563355120445</v>
      </c>
      <c r="F69" s="1">
        <f t="shared" si="36"/>
        <v>8472.5</v>
      </c>
      <c r="G69" s="1">
        <f t="shared" si="37"/>
        <v>0.022342500000377186</v>
      </c>
      <c r="K69" s="1">
        <f t="shared" si="43"/>
        <v>0.022342500000377186</v>
      </c>
      <c r="O69" s="1">
        <f t="shared" si="38"/>
        <v>0.027414491289900502</v>
      </c>
      <c r="Q69" s="73">
        <f t="shared" si="39"/>
        <v>41202.93983</v>
      </c>
      <c r="S69" s="14">
        <v>1</v>
      </c>
      <c r="Z69" s="1">
        <f t="shared" si="18"/>
        <v>8472.5</v>
      </c>
      <c r="AA69" s="74">
        <f t="shared" si="19"/>
        <v>0.025343543527467136</v>
      </c>
      <c r="AB69" s="74">
        <f t="shared" si="20"/>
        <v>0.030951829991331434</v>
      </c>
      <c r="AC69" s="74">
        <f t="shared" si="21"/>
        <v>0.022342500000377186</v>
      </c>
      <c r="AD69" s="74">
        <f t="shared" si="22"/>
        <v>-0.00300104352708995</v>
      </c>
      <c r="AE69" s="74">
        <f t="shared" si="23"/>
        <v>9.006262251488486E-06</v>
      </c>
      <c r="AF69" s="1">
        <f t="shared" si="24"/>
        <v>0.022342500000377186</v>
      </c>
      <c r="AG69" s="75"/>
      <c r="AH69" s="1">
        <f t="shared" si="25"/>
        <v>-0.008609329990954248</v>
      </c>
      <c r="AI69" s="1">
        <f t="shared" si="26"/>
        <v>1.1240606635334642</v>
      </c>
      <c r="AJ69" s="1">
        <f t="shared" si="27"/>
        <v>-0.9854985102923646</v>
      </c>
      <c r="AK69" s="1">
        <f t="shared" si="28"/>
        <v>-0.15687240599811236</v>
      </c>
      <c r="AL69" s="1">
        <f t="shared" si="29"/>
        <v>-0.9016669764871647</v>
      </c>
      <c r="AM69" s="1">
        <f t="shared" si="30"/>
        <v>-0.48408345612707443</v>
      </c>
      <c r="AN69" s="74">
        <f aca="true" t="shared" si="52" ref="AN69:AT84">$AU69+$AB$7*SIN(AO69)</f>
        <v>74.64540967559155</v>
      </c>
      <c r="AO69" s="74">
        <f t="shared" si="52"/>
        <v>74.64541088704642</v>
      </c>
      <c r="AP69" s="74">
        <f t="shared" si="52"/>
        <v>74.64541918728062</v>
      </c>
      <c r="AQ69" s="74">
        <f t="shared" si="52"/>
        <v>74.64547605426446</v>
      </c>
      <c r="AR69" s="74">
        <f t="shared" si="52"/>
        <v>74.64586558278233</v>
      </c>
      <c r="AS69" s="74">
        <f t="shared" si="52"/>
        <v>74.6485299767319</v>
      </c>
      <c r="AT69" s="74">
        <f t="shared" si="52"/>
        <v>74.66658123314899</v>
      </c>
      <c r="AU69" s="74">
        <f t="shared" si="32"/>
        <v>74.78214850651183</v>
      </c>
      <c r="AW69" s="6">
        <v>3400</v>
      </c>
      <c r="AX69" s="6">
        <f t="shared" si="44"/>
        <v>0.02454139616250233</v>
      </c>
      <c r="AY69" s="20">
        <f t="shared" si="45"/>
        <v>0.015527436561983491</v>
      </c>
      <c r="AZ69" s="21">
        <f t="shared" si="46"/>
        <v>0.009013959600518838</v>
      </c>
      <c r="BA69" s="1">
        <f t="shared" si="47"/>
        <v>0.8864318237083716</v>
      </c>
      <c r="BB69" s="1">
        <f t="shared" si="48"/>
        <v>0.9944652602350488</v>
      </c>
      <c r="BC69" s="1">
        <f t="shared" si="49"/>
        <v>2.1746767691063034</v>
      </c>
      <c r="BD69" s="1">
        <f t="shared" si="50"/>
        <v>1.904711271085222</v>
      </c>
      <c r="BE69" s="1">
        <f t="shared" si="42"/>
        <v>71.11374238742735</v>
      </c>
      <c r="BF69" s="1">
        <f t="shared" si="42"/>
        <v>71.11374233557304</v>
      </c>
      <c r="BG69" s="1">
        <f t="shared" si="42"/>
        <v>71.11374296037157</v>
      </c>
      <c r="BH69" s="1">
        <f t="shared" si="41"/>
        <v>71.11373543204601</v>
      </c>
      <c r="BI69" s="1">
        <f t="shared" si="41"/>
        <v>71.11382613411246</v>
      </c>
      <c r="BJ69" s="1">
        <f t="shared" si="41"/>
        <v>71.1127321426484</v>
      </c>
      <c r="BK69" s="1">
        <f t="shared" si="41"/>
        <v>71.12575694126606</v>
      </c>
      <c r="BL69" s="1">
        <f t="shared" si="51"/>
        <v>70.93177518595728</v>
      </c>
    </row>
    <row r="70" spans="1:64" ht="12.75">
      <c r="A70" s="72" t="s">
        <v>114</v>
      </c>
      <c r="B70" s="1" t="s">
        <v>110</v>
      </c>
      <c r="C70" s="36">
        <v>56221.44078</v>
      </c>
      <c r="D70" s="36">
        <v>0.0005</v>
      </c>
      <c r="E70" s="1">
        <f t="shared" si="35"/>
        <v>8472.56604897136</v>
      </c>
      <c r="F70" s="1">
        <f t="shared" si="36"/>
        <v>8472.5</v>
      </c>
      <c r="G70" s="1">
        <f t="shared" si="37"/>
        <v>0.02329249999456806</v>
      </c>
      <c r="K70" s="1">
        <f t="shared" si="43"/>
        <v>0.02329249999456806</v>
      </c>
      <c r="O70" s="1">
        <f t="shared" si="38"/>
        <v>0.027414491289900502</v>
      </c>
      <c r="Q70" s="73">
        <f t="shared" si="39"/>
        <v>41202.94078</v>
      </c>
      <c r="S70" s="14">
        <v>1</v>
      </c>
      <c r="Z70" s="1">
        <f t="shared" si="18"/>
        <v>8472.5</v>
      </c>
      <c r="AA70" s="74">
        <f t="shared" si="19"/>
        <v>0.025343543527467136</v>
      </c>
      <c r="AB70" s="74">
        <f t="shared" si="20"/>
        <v>0.03190182998552231</v>
      </c>
      <c r="AC70" s="74">
        <f t="shared" si="21"/>
        <v>0.02329249999456806</v>
      </c>
      <c r="AD70" s="74">
        <f t="shared" si="22"/>
        <v>-0.0020510435328990745</v>
      </c>
      <c r="AE70" s="74">
        <f t="shared" si="23"/>
        <v>4.206779573847117E-06</v>
      </c>
      <c r="AF70" s="1">
        <f t="shared" si="24"/>
        <v>0.02329249999456806</v>
      </c>
      <c r="AG70" s="75"/>
      <c r="AH70" s="1">
        <f t="shared" si="25"/>
        <v>-0.008609329990954248</v>
      </c>
      <c r="AI70" s="1">
        <f t="shared" si="26"/>
        <v>1.1240606635334642</v>
      </c>
      <c r="AJ70" s="1">
        <f t="shared" si="27"/>
        <v>-0.9854985102923646</v>
      </c>
      <c r="AK70" s="1">
        <f t="shared" si="28"/>
        <v>-0.15687240599811236</v>
      </c>
      <c r="AL70" s="1">
        <f t="shared" si="29"/>
        <v>-0.9016669764871647</v>
      </c>
      <c r="AM70" s="1">
        <f t="shared" si="30"/>
        <v>-0.48408345612707443</v>
      </c>
      <c r="AN70" s="74">
        <f t="shared" si="52"/>
        <v>74.64540967559155</v>
      </c>
      <c r="AO70" s="74">
        <f t="shared" si="52"/>
        <v>74.64541088704642</v>
      </c>
      <c r="AP70" s="74">
        <f t="shared" si="52"/>
        <v>74.64541918728062</v>
      </c>
      <c r="AQ70" s="74">
        <f t="shared" si="52"/>
        <v>74.64547605426446</v>
      </c>
      <c r="AR70" s="74">
        <f t="shared" si="52"/>
        <v>74.64586558278233</v>
      </c>
      <c r="AS70" s="74">
        <f t="shared" si="52"/>
        <v>74.6485299767319</v>
      </c>
      <c r="AT70" s="74">
        <f t="shared" si="52"/>
        <v>74.66658123314899</v>
      </c>
      <c r="AU70" s="74">
        <f t="shared" si="32"/>
        <v>74.78214850651183</v>
      </c>
      <c r="AW70" s="6">
        <v>3600</v>
      </c>
      <c r="AX70" s="6">
        <f t="shared" si="44"/>
        <v>0.025108396328361943</v>
      </c>
      <c r="AY70" s="20">
        <f t="shared" si="45"/>
        <v>0.01608187512900402</v>
      </c>
      <c r="AZ70" s="21">
        <f t="shared" si="46"/>
        <v>0.009026521199357922</v>
      </c>
      <c r="BA70" s="1">
        <f t="shared" si="47"/>
        <v>0.866943887821896</v>
      </c>
      <c r="BB70" s="1">
        <f t="shared" si="48"/>
        <v>0.9738372674455426</v>
      </c>
      <c r="BC70" s="1">
        <f t="shared" si="49"/>
        <v>2.2986658699511087</v>
      </c>
      <c r="BD70" s="1">
        <f t="shared" si="50"/>
        <v>2.230505193002275</v>
      </c>
      <c r="BE70" s="1">
        <f t="shared" si="42"/>
        <v>71.25234468234373</v>
      </c>
      <c r="BF70" s="1">
        <f t="shared" si="42"/>
        <v>71.25234443300293</v>
      </c>
      <c r="BG70" s="1">
        <f t="shared" si="42"/>
        <v>71.25234675594727</v>
      </c>
      <c r="BH70" s="1">
        <f t="shared" si="41"/>
        <v>71.25232511427268</v>
      </c>
      <c r="BI70" s="1">
        <f t="shared" si="41"/>
        <v>71.25252671007745</v>
      </c>
      <c r="BJ70" s="1">
        <f t="shared" si="41"/>
        <v>71.25064632956773</v>
      </c>
      <c r="BK70" s="1">
        <f t="shared" si="41"/>
        <v>71.26797547288044</v>
      </c>
      <c r="BL70" s="1">
        <f t="shared" si="51"/>
        <v>71.08358882107032</v>
      </c>
    </row>
    <row r="71" spans="1:64" ht="12.75">
      <c r="A71" s="77" t="s">
        <v>116</v>
      </c>
      <c r="B71" s="78" t="s">
        <v>110</v>
      </c>
      <c r="C71" s="79">
        <v>56221.44253</v>
      </c>
      <c r="D71" s="79">
        <v>0.0009</v>
      </c>
      <c r="E71" s="1">
        <f t="shared" si="35"/>
        <v>8472.571011328346</v>
      </c>
      <c r="F71" s="1">
        <f t="shared" si="36"/>
        <v>8472.5</v>
      </c>
      <c r="G71" s="1">
        <f t="shared" si="37"/>
        <v>0.025042499997653067</v>
      </c>
      <c r="K71" s="1">
        <f t="shared" si="43"/>
        <v>0.025042499997653067</v>
      </c>
      <c r="O71" s="1">
        <f t="shared" si="38"/>
        <v>0.027414491289900502</v>
      </c>
      <c r="Q71" s="73">
        <f t="shared" si="39"/>
        <v>41202.94253</v>
      </c>
      <c r="S71" s="14">
        <v>1</v>
      </c>
      <c r="Z71" s="1">
        <f t="shared" si="18"/>
        <v>8472.5</v>
      </c>
      <c r="AA71" s="74">
        <f t="shared" si="19"/>
        <v>0.025343543527467136</v>
      </c>
      <c r="AB71" s="74">
        <f t="shared" si="20"/>
        <v>0.033651829988607315</v>
      </c>
      <c r="AC71" s="74">
        <f t="shared" si="21"/>
        <v>0.025042499997653067</v>
      </c>
      <c r="AD71" s="74">
        <f t="shared" si="22"/>
        <v>-0.00030104352981406846</v>
      </c>
      <c r="AE71" s="74">
        <f t="shared" si="23"/>
        <v>9.062720684291392E-08</v>
      </c>
      <c r="AF71" s="1">
        <f t="shared" si="24"/>
        <v>0.025042499997653067</v>
      </c>
      <c r="AG71" s="75"/>
      <c r="AH71" s="1">
        <f t="shared" si="25"/>
        <v>-0.008609329990954248</v>
      </c>
      <c r="AI71" s="1">
        <f t="shared" si="26"/>
        <v>1.1240606635334642</v>
      </c>
      <c r="AJ71" s="1">
        <f t="shared" si="27"/>
        <v>-0.9854985102923646</v>
      </c>
      <c r="AK71" s="1">
        <f t="shared" si="28"/>
        <v>-0.15687240599811236</v>
      </c>
      <c r="AL71" s="1">
        <f t="shared" si="29"/>
        <v>-0.9016669764871647</v>
      </c>
      <c r="AM71" s="1">
        <f t="shared" si="30"/>
        <v>-0.48408345612707443</v>
      </c>
      <c r="AN71" s="74">
        <f t="shared" si="52"/>
        <v>74.64540967559155</v>
      </c>
      <c r="AO71" s="74">
        <f t="shared" si="52"/>
        <v>74.64541088704642</v>
      </c>
      <c r="AP71" s="74">
        <f t="shared" si="52"/>
        <v>74.64541918728062</v>
      </c>
      <c r="AQ71" s="74">
        <f t="shared" si="52"/>
        <v>74.64547605426446</v>
      </c>
      <c r="AR71" s="74">
        <f t="shared" si="52"/>
        <v>74.64586558278233</v>
      </c>
      <c r="AS71" s="74">
        <f t="shared" si="52"/>
        <v>74.6485299767319</v>
      </c>
      <c r="AT71" s="74">
        <f t="shared" si="52"/>
        <v>74.66658123314899</v>
      </c>
      <c r="AU71" s="74">
        <f t="shared" si="32"/>
        <v>74.78214850651183</v>
      </c>
      <c r="AW71" s="6">
        <v>3800</v>
      </c>
      <c r="AX71" s="6">
        <f t="shared" si="44"/>
        <v>0.025521450637959527</v>
      </c>
      <c r="AY71" s="20">
        <f t="shared" si="45"/>
        <v>0.016650437443665504</v>
      </c>
      <c r="AZ71" s="21">
        <f t="shared" si="46"/>
        <v>0.008871013194294022</v>
      </c>
      <c r="BA71" s="1">
        <f t="shared" si="47"/>
        <v>0.8501693063323131</v>
      </c>
      <c r="BB71" s="1">
        <f t="shared" si="48"/>
        <v>0.9400010617443416</v>
      </c>
      <c r="BC71" s="1">
        <f t="shared" si="49"/>
        <v>2.417579497156375</v>
      </c>
      <c r="BD71" s="1">
        <f t="shared" si="50"/>
        <v>2.6406443160919513</v>
      </c>
      <c r="BE71" s="1">
        <f t="shared" si="42"/>
        <v>71.38808116130097</v>
      </c>
      <c r="BF71" s="1">
        <f t="shared" si="42"/>
        <v>71.38808042843367</v>
      </c>
      <c r="BG71" s="1">
        <f t="shared" si="42"/>
        <v>71.38808610134458</v>
      </c>
      <c r="BH71" s="1">
        <f t="shared" si="41"/>
        <v>71.38804218801246</v>
      </c>
      <c r="BI71" s="1">
        <f t="shared" si="41"/>
        <v>71.38838205648553</v>
      </c>
      <c r="BJ71" s="1">
        <f t="shared" si="41"/>
        <v>71.38574806254661</v>
      </c>
      <c r="BK71" s="1">
        <f t="shared" si="41"/>
        <v>71.40595253093308</v>
      </c>
      <c r="BL71" s="1">
        <f t="shared" si="51"/>
        <v>71.23540245618337</v>
      </c>
    </row>
    <row r="72" spans="1:64" ht="12.75">
      <c r="A72" s="77" t="s">
        <v>116</v>
      </c>
      <c r="B72" s="78" t="s">
        <v>110</v>
      </c>
      <c r="C72" s="79">
        <v>56221.44253</v>
      </c>
      <c r="D72" s="79">
        <v>0.0006</v>
      </c>
      <c r="E72" s="1">
        <f t="shared" si="35"/>
        <v>8472.571011328346</v>
      </c>
      <c r="F72" s="1">
        <f t="shared" si="36"/>
        <v>8472.5</v>
      </c>
      <c r="G72" s="1">
        <f t="shared" si="37"/>
        <v>0.025042499997653067</v>
      </c>
      <c r="K72" s="1">
        <f t="shared" si="43"/>
        <v>0.025042499997653067</v>
      </c>
      <c r="O72" s="1">
        <f t="shared" si="38"/>
        <v>0.027414491289900502</v>
      </c>
      <c r="Q72" s="73">
        <f t="shared" si="39"/>
        <v>41202.94253</v>
      </c>
      <c r="S72" s="14">
        <v>1</v>
      </c>
      <c r="Z72" s="1">
        <f t="shared" si="18"/>
        <v>8472.5</v>
      </c>
      <c r="AA72" s="74">
        <f t="shared" si="19"/>
        <v>0.025343543527467136</v>
      </c>
      <c r="AB72" s="74">
        <f t="shared" si="20"/>
        <v>0.033651829988607315</v>
      </c>
      <c r="AC72" s="74">
        <f t="shared" si="21"/>
        <v>0.025042499997653067</v>
      </c>
      <c r="AD72" s="74">
        <f t="shared" si="22"/>
        <v>-0.00030104352981406846</v>
      </c>
      <c r="AE72" s="74">
        <f t="shared" si="23"/>
        <v>9.062720684291392E-08</v>
      </c>
      <c r="AF72" s="1">
        <f t="shared" si="24"/>
        <v>0.025042499997653067</v>
      </c>
      <c r="AG72" s="75"/>
      <c r="AH72" s="1">
        <f t="shared" si="25"/>
        <v>-0.008609329990954248</v>
      </c>
      <c r="AI72" s="1">
        <f t="shared" si="26"/>
        <v>1.1240606635334642</v>
      </c>
      <c r="AJ72" s="1">
        <f t="shared" si="27"/>
        <v>-0.9854985102923646</v>
      </c>
      <c r="AK72" s="1">
        <f t="shared" si="28"/>
        <v>-0.15687240599811236</v>
      </c>
      <c r="AL72" s="1">
        <f t="shared" si="29"/>
        <v>-0.9016669764871647</v>
      </c>
      <c r="AM72" s="1">
        <f t="shared" si="30"/>
        <v>-0.48408345612707443</v>
      </c>
      <c r="AN72" s="74">
        <f t="shared" si="52"/>
        <v>74.64540967559155</v>
      </c>
      <c r="AO72" s="74">
        <f t="shared" si="52"/>
        <v>74.64541088704642</v>
      </c>
      <c r="AP72" s="74">
        <f t="shared" si="52"/>
        <v>74.64541918728062</v>
      </c>
      <c r="AQ72" s="74">
        <f t="shared" si="52"/>
        <v>74.64547605426446</v>
      </c>
      <c r="AR72" s="74">
        <f t="shared" si="52"/>
        <v>74.64586558278233</v>
      </c>
      <c r="AS72" s="74">
        <f t="shared" si="52"/>
        <v>74.6485299767319</v>
      </c>
      <c r="AT72" s="74">
        <f t="shared" si="52"/>
        <v>74.66658123314899</v>
      </c>
      <c r="AU72" s="74">
        <f t="shared" si="32"/>
        <v>74.78214850651183</v>
      </c>
      <c r="AW72" s="6">
        <v>4000</v>
      </c>
      <c r="AX72" s="6">
        <f t="shared" si="44"/>
        <v>0.02579259200468543</v>
      </c>
      <c r="AY72" s="20">
        <f t="shared" si="45"/>
        <v>0.017233123505967948</v>
      </c>
      <c r="AZ72" s="21">
        <f t="shared" si="46"/>
        <v>0.00855946849871748</v>
      </c>
      <c r="BA72" s="1">
        <f t="shared" si="47"/>
        <v>0.8359955831458616</v>
      </c>
      <c r="BB72" s="1">
        <f t="shared" si="48"/>
        <v>0.894792831183543</v>
      </c>
      <c r="BC72" s="1">
        <f t="shared" si="49"/>
        <v>2.5322459309689944</v>
      </c>
      <c r="BD72" s="1">
        <f t="shared" si="50"/>
        <v>3.1800117145967137</v>
      </c>
      <c r="BE72" s="1">
        <f t="shared" si="42"/>
        <v>71.52137215602053</v>
      </c>
      <c r="BF72" s="1">
        <f t="shared" si="42"/>
        <v>71.52137060830555</v>
      </c>
      <c r="BG72" s="1">
        <f t="shared" si="42"/>
        <v>71.52138104243876</v>
      </c>
      <c r="BH72" s="1">
        <f t="shared" si="41"/>
        <v>71.52131069739056</v>
      </c>
      <c r="BI72" s="1">
        <f t="shared" si="41"/>
        <v>71.52178486446365</v>
      </c>
      <c r="BJ72" s="1">
        <f t="shared" si="41"/>
        <v>71.51858475125648</v>
      </c>
      <c r="BK72" s="1">
        <f t="shared" si="41"/>
        <v>71.54000640026301</v>
      </c>
      <c r="BL72" s="1">
        <f t="shared" si="51"/>
        <v>71.38721609129641</v>
      </c>
    </row>
    <row r="73" spans="1:64" ht="12.75">
      <c r="A73" s="72" t="s">
        <v>117</v>
      </c>
      <c r="B73" s="1" t="s">
        <v>110</v>
      </c>
      <c r="C73" s="36">
        <v>56221.44253</v>
      </c>
      <c r="D73" s="36">
        <v>0.0009</v>
      </c>
      <c r="E73" s="1">
        <f t="shared" si="35"/>
        <v>8472.571011328346</v>
      </c>
      <c r="F73" s="1">
        <f t="shared" si="36"/>
        <v>8472.5</v>
      </c>
      <c r="G73" s="1">
        <f t="shared" si="37"/>
        <v>0.025042499997653067</v>
      </c>
      <c r="K73" s="1">
        <f t="shared" si="43"/>
        <v>0.025042499997653067</v>
      </c>
      <c r="O73" s="1">
        <f t="shared" si="38"/>
        <v>0.027414491289900502</v>
      </c>
      <c r="Q73" s="73">
        <f t="shared" si="39"/>
        <v>41202.94253</v>
      </c>
      <c r="S73" s="14">
        <v>1</v>
      </c>
      <c r="Z73" s="1">
        <f t="shared" si="18"/>
        <v>8472.5</v>
      </c>
      <c r="AA73" s="74">
        <f t="shared" si="19"/>
        <v>0.025343543527467136</v>
      </c>
      <c r="AB73" s="74">
        <f t="shared" si="20"/>
        <v>0.033651829988607315</v>
      </c>
      <c r="AC73" s="74">
        <f t="shared" si="21"/>
        <v>0.025042499997653067</v>
      </c>
      <c r="AD73" s="74">
        <f t="shared" si="22"/>
        <v>-0.00030104352981406846</v>
      </c>
      <c r="AE73" s="74">
        <f t="shared" si="23"/>
        <v>9.062720684291392E-08</v>
      </c>
      <c r="AF73" s="1">
        <f t="shared" si="24"/>
        <v>0.025042499997653067</v>
      </c>
      <c r="AG73" s="75"/>
      <c r="AH73" s="1">
        <f t="shared" si="25"/>
        <v>-0.008609329990954248</v>
      </c>
      <c r="AI73" s="1">
        <f t="shared" si="26"/>
        <v>1.1240606635334642</v>
      </c>
      <c r="AJ73" s="1">
        <f t="shared" si="27"/>
        <v>-0.9854985102923646</v>
      </c>
      <c r="AK73" s="1">
        <f t="shared" si="28"/>
        <v>-0.15687240599811236</v>
      </c>
      <c r="AL73" s="1">
        <f t="shared" si="29"/>
        <v>-0.9016669764871647</v>
      </c>
      <c r="AM73" s="1">
        <f t="shared" si="30"/>
        <v>-0.48408345612707443</v>
      </c>
      <c r="AN73" s="74">
        <f t="shared" si="52"/>
        <v>74.64540967559155</v>
      </c>
      <c r="AO73" s="74">
        <f t="shared" si="52"/>
        <v>74.64541088704642</v>
      </c>
      <c r="AP73" s="74">
        <f t="shared" si="52"/>
        <v>74.64541918728062</v>
      </c>
      <c r="AQ73" s="74">
        <f t="shared" si="52"/>
        <v>74.64547605426446</v>
      </c>
      <c r="AR73" s="74">
        <f t="shared" si="52"/>
        <v>74.64586558278233</v>
      </c>
      <c r="AS73" s="74">
        <f t="shared" si="52"/>
        <v>74.6485299767319</v>
      </c>
      <c r="AT73" s="74">
        <f t="shared" si="52"/>
        <v>74.66658123314899</v>
      </c>
      <c r="AU73" s="74">
        <f t="shared" si="32"/>
        <v>74.78214850651183</v>
      </c>
      <c r="AW73" s="6">
        <v>4200</v>
      </c>
      <c r="AX73" s="6">
        <f t="shared" si="44"/>
        <v>0.02593422237368215</v>
      </c>
      <c r="AY73" s="20">
        <f t="shared" si="45"/>
        <v>0.01782993331591134</v>
      </c>
      <c r="AZ73" s="21">
        <f t="shared" si="46"/>
        <v>0.00810428905777081</v>
      </c>
      <c r="BA73" s="1">
        <f t="shared" si="47"/>
        <v>0.8243082890232052</v>
      </c>
      <c r="BB73" s="1">
        <f t="shared" si="48"/>
        <v>0.8397322940851442</v>
      </c>
      <c r="BC73" s="1">
        <f t="shared" si="49"/>
        <v>2.6434228926247427</v>
      </c>
      <c r="BD73" s="1">
        <f t="shared" si="50"/>
        <v>3.9313219470118286</v>
      </c>
      <c r="BE73" s="1">
        <f t="shared" si="42"/>
        <v>71.6526198437795</v>
      </c>
      <c r="BF73" s="1">
        <f t="shared" si="42"/>
        <v>71.65261730714667</v>
      </c>
      <c r="BG73" s="1">
        <f t="shared" si="42"/>
        <v>71.65263271678373</v>
      </c>
      <c r="BH73" s="1">
        <f t="shared" si="41"/>
        <v>71.65253910318776</v>
      </c>
      <c r="BI73" s="1">
        <f t="shared" si="41"/>
        <v>71.6531077129231</v>
      </c>
      <c r="BJ73" s="1">
        <f t="shared" si="41"/>
        <v>71.6496505235315</v>
      </c>
      <c r="BK73" s="1">
        <f t="shared" si="41"/>
        <v>71.67054561140262</v>
      </c>
      <c r="BL73" s="1">
        <f t="shared" si="51"/>
        <v>71.53902972640945</v>
      </c>
    </row>
    <row r="74" spans="1:64" ht="12.75">
      <c r="A74" s="72" t="s">
        <v>114</v>
      </c>
      <c r="B74" s="1" t="s">
        <v>110</v>
      </c>
      <c r="C74" s="36">
        <v>56221.44253</v>
      </c>
      <c r="D74" s="36">
        <v>0.0006</v>
      </c>
      <c r="E74" s="1">
        <f t="shared" si="35"/>
        <v>8472.571011328346</v>
      </c>
      <c r="F74" s="1">
        <f t="shared" si="36"/>
        <v>8472.5</v>
      </c>
      <c r="G74" s="1">
        <f t="shared" si="37"/>
        <v>0.025042499997653067</v>
      </c>
      <c r="K74" s="1">
        <f t="shared" si="43"/>
        <v>0.025042499997653067</v>
      </c>
      <c r="O74" s="1">
        <f t="shared" si="38"/>
        <v>0.027414491289900502</v>
      </c>
      <c r="Q74" s="73">
        <f t="shared" si="39"/>
        <v>41202.94253</v>
      </c>
      <c r="S74" s="14">
        <v>1</v>
      </c>
      <c r="Z74" s="1">
        <f t="shared" si="18"/>
        <v>8472.5</v>
      </c>
      <c r="AA74" s="74">
        <f t="shared" si="19"/>
        <v>0.025343543527467136</v>
      </c>
      <c r="AB74" s="74">
        <f t="shared" si="20"/>
        <v>0.033651829988607315</v>
      </c>
      <c r="AC74" s="74">
        <f t="shared" si="21"/>
        <v>0.025042499997653067</v>
      </c>
      <c r="AD74" s="74">
        <f t="shared" si="22"/>
        <v>-0.00030104352981406846</v>
      </c>
      <c r="AE74" s="74">
        <f t="shared" si="23"/>
        <v>9.062720684291392E-08</v>
      </c>
      <c r="AF74" s="1">
        <f t="shared" si="24"/>
        <v>0.025042499997653067</v>
      </c>
      <c r="AG74" s="75"/>
      <c r="AH74" s="1">
        <f t="shared" si="25"/>
        <v>-0.008609329990954248</v>
      </c>
      <c r="AI74" s="1">
        <f t="shared" si="26"/>
        <v>1.1240606635334642</v>
      </c>
      <c r="AJ74" s="1">
        <f t="shared" si="27"/>
        <v>-0.9854985102923646</v>
      </c>
      <c r="AK74" s="1">
        <f t="shared" si="28"/>
        <v>-0.15687240599811236</v>
      </c>
      <c r="AL74" s="1">
        <f t="shared" si="29"/>
        <v>-0.9016669764871647</v>
      </c>
      <c r="AM74" s="1">
        <f t="shared" si="30"/>
        <v>-0.48408345612707443</v>
      </c>
      <c r="AN74" s="74">
        <f t="shared" si="52"/>
        <v>74.64540967559155</v>
      </c>
      <c r="AO74" s="74">
        <f t="shared" si="52"/>
        <v>74.64541088704642</v>
      </c>
      <c r="AP74" s="74">
        <f t="shared" si="52"/>
        <v>74.64541918728062</v>
      </c>
      <c r="AQ74" s="74">
        <f t="shared" si="52"/>
        <v>74.64547605426446</v>
      </c>
      <c r="AR74" s="74">
        <f t="shared" si="52"/>
        <v>74.64586558278233</v>
      </c>
      <c r="AS74" s="74">
        <f t="shared" si="52"/>
        <v>74.6485299767319</v>
      </c>
      <c r="AT74" s="74">
        <f t="shared" si="52"/>
        <v>74.66658123314899</v>
      </c>
      <c r="AU74" s="74">
        <f t="shared" si="32"/>
        <v>74.78214850651183</v>
      </c>
      <c r="AW74" s="6">
        <v>4400</v>
      </c>
      <c r="AX74" s="6">
        <f t="shared" si="44"/>
        <v>0.025958916715235075</v>
      </c>
      <c r="AY74" s="20">
        <f t="shared" si="45"/>
        <v>0.018440866873495696</v>
      </c>
      <c r="AZ74" s="21">
        <f t="shared" si="46"/>
        <v>0.007518049841739379</v>
      </c>
      <c r="BA74" s="1">
        <f t="shared" si="47"/>
        <v>0.8150018981615881</v>
      </c>
      <c r="BB74" s="1">
        <f t="shared" si="48"/>
        <v>0.7760674597753169</v>
      </c>
      <c r="BC74" s="1">
        <f t="shared" si="49"/>
        <v>2.751806943579002</v>
      </c>
      <c r="BD74" s="1">
        <f t="shared" si="50"/>
        <v>5.065895042748805</v>
      </c>
      <c r="BE74" s="1">
        <f t="shared" si="42"/>
        <v>71.78220885852802</v>
      </c>
      <c r="BF74" s="1">
        <f t="shared" si="42"/>
        <v>71.78220551911863</v>
      </c>
      <c r="BG74" s="1">
        <f t="shared" si="42"/>
        <v>71.78222428913364</v>
      </c>
      <c r="BH74" s="1">
        <f t="shared" si="41"/>
        <v>71.78211878505546</v>
      </c>
      <c r="BI74" s="1">
        <f t="shared" si="41"/>
        <v>71.782711737051</v>
      </c>
      <c r="BJ74" s="1">
        <f t="shared" si="41"/>
        <v>71.77937688832422</v>
      </c>
      <c r="BK74" s="1">
        <f t="shared" si="41"/>
        <v>71.79805954308912</v>
      </c>
      <c r="BL74" s="1">
        <f t="shared" si="51"/>
        <v>71.6908433615225</v>
      </c>
    </row>
    <row r="75" spans="1:64" ht="12.75">
      <c r="A75" s="72" t="s">
        <v>114</v>
      </c>
      <c r="B75" s="1" t="s">
        <v>110</v>
      </c>
      <c r="C75" s="36">
        <v>56221.44362</v>
      </c>
      <c r="D75" s="36">
        <v>0.0006</v>
      </c>
      <c r="E75" s="1">
        <f t="shared" si="35"/>
        <v>8472.57410216783</v>
      </c>
      <c r="F75" s="1">
        <f t="shared" si="36"/>
        <v>8472.5</v>
      </c>
      <c r="G75" s="1">
        <f t="shared" si="37"/>
        <v>0.026132499995583203</v>
      </c>
      <c r="K75" s="1">
        <f t="shared" si="43"/>
        <v>0.026132499995583203</v>
      </c>
      <c r="O75" s="1">
        <f t="shared" si="38"/>
        <v>0.027414491289900502</v>
      </c>
      <c r="Q75" s="73">
        <f t="shared" si="39"/>
        <v>41202.94362</v>
      </c>
      <c r="S75" s="14">
        <v>1</v>
      </c>
      <c r="Z75" s="1">
        <f t="shared" si="18"/>
        <v>8472.5</v>
      </c>
      <c r="AA75" s="74">
        <f t="shared" si="19"/>
        <v>0.025343543527467136</v>
      </c>
      <c r="AB75" s="74">
        <f t="shared" si="20"/>
        <v>0.03474182998653745</v>
      </c>
      <c r="AC75" s="74">
        <f t="shared" si="21"/>
        <v>0.026132499995583203</v>
      </c>
      <c r="AD75" s="74">
        <f t="shared" si="22"/>
        <v>0.0007889564681160671</v>
      </c>
      <c r="AE75" s="74">
        <f t="shared" si="23"/>
        <v>6.224523085821788E-07</v>
      </c>
      <c r="AF75" s="1">
        <f t="shared" si="24"/>
        <v>0.026132499995583203</v>
      </c>
      <c r="AG75" s="75"/>
      <c r="AH75" s="1">
        <f t="shared" si="25"/>
        <v>-0.008609329990954248</v>
      </c>
      <c r="AI75" s="1">
        <f t="shared" si="26"/>
        <v>1.1240606635334642</v>
      </c>
      <c r="AJ75" s="1">
        <f t="shared" si="27"/>
        <v>-0.9854985102923646</v>
      </c>
      <c r="AK75" s="1">
        <f t="shared" si="28"/>
        <v>-0.15687240599811236</v>
      </c>
      <c r="AL75" s="1">
        <f t="shared" si="29"/>
        <v>-0.9016669764871647</v>
      </c>
      <c r="AM75" s="1">
        <f t="shared" si="30"/>
        <v>-0.48408345612707443</v>
      </c>
      <c r="AN75" s="74">
        <f t="shared" si="52"/>
        <v>74.64540967559155</v>
      </c>
      <c r="AO75" s="74">
        <f t="shared" si="52"/>
        <v>74.64541088704642</v>
      </c>
      <c r="AP75" s="74">
        <f t="shared" si="52"/>
        <v>74.64541918728062</v>
      </c>
      <c r="AQ75" s="74">
        <f t="shared" si="52"/>
        <v>74.64547605426446</v>
      </c>
      <c r="AR75" s="74">
        <f t="shared" si="52"/>
        <v>74.64586558278233</v>
      </c>
      <c r="AS75" s="74">
        <f t="shared" si="52"/>
        <v>74.6485299767319</v>
      </c>
      <c r="AT75" s="74">
        <f t="shared" si="52"/>
        <v>74.66658123314899</v>
      </c>
      <c r="AU75" s="74">
        <f t="shared" si="32"/>
        <v>74.78214850651183</v>
      </c>
      <c r="AW75" s="6">
        <v>4600</v>
      </c>
      <c r="AX75" s="6">
        <f t="shared" si="44"/>
        <v>0.025879330695536603</v>
      </c>
      <c r="AY75" s="20">
        <f t="shared" si="45"/>
        <v>0.019065924178721005</v>
      </c>
      <c r="AZ75" s="21">
        <f t="shared" si="46"/>
        <v>0.006813406516815597</v>
      </c>
      <c r="BA75" s="1">
        <f t="shared" si="47"/>
        <v>0.8079862510411793</v>
      </c>
      <c r="BB75" s="1">
        <f t="shared" si="48"/>
        <v>0.7048195576511486</v>
      </c>
      <c r="BC75" s="1">
        <f t="shared" si="49"/>
        <v>2.858044164927653</v>
      </c>
      <c r="BD75" s="1">
        <f t="shared" si="50"/>
        <v>7.006145797054693</v>
      </c>
      <c r="BE75" s="1">
        <f aca="true" t="shared" si="53" ref="BE75:BG94">$BL75+$AB$7*SIN(BF75)</f>
        <v>71.91050827454404</v>
      </c>
      <c r="BF75" s="1">
        <f t="shared" si="53"/>
        <v>71.910504739213</v>
      </c>
      <c r="BG75" s="1">
        <f t="shared" si="53"/>
        <v>71.91052353022934</v>
      </c>
      <c r="BH75" s="1">
        <f t="shared" si="41"/>
        <v>71.91042365062708</v>
      </c>
      <c r="BI75" s="1">
        <f t="shared" si="41"/>
        <v>71.91095449791239</v>
      </c>
      <c r="BJ75" s="1">
        <f t="shared" si="41"/>
        <v>71.90813194413352</v>
      </c>
      <c r="BK75" s="1">
        <f t="shared" si="41"/>
        <v>71.92310716501275</v>
      </c>
      <c r="BL75" s="1">
        <f t="shared" si="51"/>
        <v>71.84265699663554</v>
      </c>
    </row>
    <row r="76" spans="1:64" ht="12.75">
      <c r="A76" s="72" t="s">
        <v>114</v>
      </c>
      <c r="B76" s="1" t="s">
        <v>109</v>
      </c>
      <c r="C76" s="36">
        <v>56222.32533</v>
      </c>
      <c r="D76" s="36">
        <v>0.0007</v>
      </c>
      <c r="E76" s="1">
        <f t="shared" si="35"/>
        <v>8475.074307751194</v>
      </c>
      <c r="F76" s="1">
        <f t="shared" si="36"/>
        <v>8475</v>
      </c>
      <c r="G76" s="1">
        <f t="shared" si="37"/>
        <v>0.026204999994661193</v>
      </c>
      <c r="K76" s="1">
        <f t="shared" si="43"/>
        <v>0.026204999994661193</v>
      </c>
      <c r="O76" s="1">
        <f t="shared" si="38"/>
        <v>0.027421165892222377</v>
      </c>
      <c r="Q76" s="73">
        <f t="shared" si="39"/>
        <v>41203.82533</v>
      </c>
      <c r="S76" s="14">
        <v>1</v>
      </c>
      <c r="Z76" s="1">
        <f t="shared" si="18"/>
        <v>8475</v>
      </c>
      <c r="AA76" s="74">
        <f t="shared" si="19"/>
        <v>0.025361030303346573</v>
      </c>
      <c r="AB76" s="74">
        <f t="shared" si="20"/>
        <v>0.03480816419118808</v>
      </c>
      <c r="AC76" s="74">
        <f t="shared" si="21"/>
        <v>0.026204999994661193</v>
      </c>
      <c r="AD76" s="74">
        <f t="shared" si="22"/>
        <v>0.0008439696913146201</v>
      </c>
      <c r="AE76" s="74">
        <f t="shared" si="23"/>
        <v>7.122848398576952E-07</v>
      </c>
      <c r="AF76" s="1">
        <f t="shared" si="24"/>
        <v>0.026204999994661193</v>
      </c>
      <c r="AG76" s="75"/>
      <c r="AH76" s="1">
        <f t="shared" si="25"/>
        <v>-0.008603164196526892</v>
      </c>
      <c r="AI76" s="1">
        <f t="shared" si="26"/>
        <v>1.124460291875372</v>
      </c>
      <c r="AJ76" s="1">
        <f t="shared" si="27"/>
        <v>-0.985062604022294</v>
      </c>
      <c r="AK76" s="1">
        <f t="shared" si="28"/>
        <v>-0.1565555356616214</v>
      </c>
      <c r="AL76" s="1">
        <f t="shared" si="29"/>
        <v>-0.8991169286309658</v>
      </c>
      <c r="AM76" s="1">
        <f t="shared" si="30"/>
        <v>-0.48251061711352855</v>
      </c>
      <c r="AN76" s="74">
        <f t="shared" si="52"/>
        <v>74.64763204874542</v>
      </c>
      <c r="AO76" s="74">
        <f t="shared" si="52"/>
        <v>74.64763327149545</v>
      </c>
      <c r="AP76" s="74">
        <f t="shared" si="52"/>
        <v>74.64764163173186</v>
      </c>
      <c r="AQ76" s="74">
        <f t="shared" si="52"/>
        <v>74.64769879093532</v>
      </c>
      <c r="AR76" s="74">
        <f t="shared" si="52"/>
        <v>74.64808950864558</v>
      </c>
      <c r="AS76" s="74">
        <f t="shared" si="52"/>
        <v>74.65075650324064</v>
      </c>
      <c r="AT76" s="74">
        <f t="shared" si="52"/>
        <v>74.6687888692377</v>
      </c>
      <c r="AU76" s="74">
        <f t="shared" si="32"/>
        <v>74.78404617695075</v>
      </c>
      <c r="AW76" s="6">
        <v>4800</v>
      </c>
      <c r="AX76" s="6">
        <f t="shared" si="44"/>
        <v>0.02570818222148383</v>
      </c>
      <c r="AY76" s="20">
        <f t="shared" si="45"/>
        <v>0.019705105231587267</v>
      </c>
      <c r="AZ76" s="21">
        <f t="shared" si="46"/>
        <v>0.006003076989896564</v>
      </c>
      <c r="BA76" s="1">
        <f t="shared" si="47"/>
        <v>0.8031902670891373</v>
      </c>
      <c r="BB76" s="1">
        <f t="shared" si="48"/>
        <v>0.6268251040731723</v>
      </c>
      <c r="BC76" s="1">
        <f t="shared" si="49"/>
        <v>2.9627411829145656</v>
      </c>
      <c r="BD76" s="1">
        <f t="shared" si="50"/>
        <v>11.152638778560716</v>
      </c>
      <c r="BE76" s="1">
        <f t="shared" si="53"/>
        <v>72.03787440107145</v>
      </c>
      <c r="BF76" s="1">
        <f t="shared" si="53"/>
        <v>72.03787154084343</v>
      </c>
      <c r="BG76" s="1">
        <f t="shared" si="53"/>
        <v>72.03788619111413</v>
      </c>
      <c r="BH76" s="1">
        <f t="shared" si="41"/>
        <v>72.03781115098786</v>
      </c>
      <c r="BI76" s="1">
        <f t="shared" si="41"/>
        <v>72.03819550067948</v>
      </c>
      <c r="BJ76" s="1">
        <f t="shared" si="41"/>
        <v>72.03622654392046</v>
      </c>
      <c r="BK76" s="1">
        <f t="shared" si="41"/>
        <v>72.04630417975382</v>
      </c>
      <c r="BL76" s="1">
        <f t="shared" si="51"/>
        <v>71.99447063174858</v>
      </c>
    </row>
    <row r="77" spans="1:64" ht="12.75">
      <c r="A77" s="77" t="s">
        <v>116</v>
      </c>
      <c r="B77" s="78" t="s">
        <v>109</v>
      </c>
      <c r="C77" s="79">
        <v>56222.32559</v>
      </c>
      <c r="D77" s="79">
        <v>0.0006</v>
      </c>
      <c r="E77" s="1">
        <f t="shared" si="35"/>
        <v>8475.075045015661</v>
      </c>
      <c r="F77" s="1">
        <f t="shared" si="36"/>
        <v>8475</v>
      </c>
      <c r="G77" s="1">
        <f t="shared" si="37"/>
        <v>0.026464999995369</v>
      </c>
      <c r="K77" s="1">
        <f t="shared" si="43"/>
        <v>0.026464999995369</v>
      </c>
      <c r="O77" s="1">
        <f t="shared" si="38"/>
        <v>0.027421165892222377</v>
      </c>
      <c r="Q77" s="73">
        <f t="shared" si="39"/>
        <v>41203.82559</v>
      </c>
      <c r="S77" s="14">
        <v>1</v>
      </c>
      <c r="Z77" s="1">
        <f t="shared" si="18"/>
        <v>8475</v>
      </c>
      <c r="AA77" s="74">
        <f t="shared" si="19"/>
        <v>0.025361030303346573</v>
      </c>
      <c r="AB77" s="74">
        <f t="shared" si="20"/>
        <v>0.03506816419189589</v>
      </c>
      <c r="AC77" s="74">
        <f t="shared" si="21"/>
        <v>0.026464999995369</v>
      </c>
      <c r="AD77" s="74">
        <f t="shared" si="22"/>
        <v>0.0011039696920224253</v>
      </c>
      <c r="AE77" s="74">
        <f t="shared" si="23"/>
        <v>1.2187490809040885E-06</v>
      </c>
      <c r="AF77" s="1">
        <f t="shared" si="24"/>
        <v>0.026464999995369</v>
      </c>
      <c r="AG77" s="75"/>
      <c r="AH77" s="1">
        <f t="shared" si="25"/>
        <v>-0.008603164196526892</v>
      </c>
      <c r="AI77" s="1">
        <f t="shared" si="26"/>
        <v>1.124460291875372</v>
      </c>
      <c r="AJ77" s="1">
        <f t="shared" si="27"/>
        <v>-0.985062604022294</v>
      </c>
      <c r="AK77" s="1">
        <f t="shared" si="28"/>
        <v>-0.1565555356616214</v>
      </c>
      <c r="AL77" s="1">
        <f t="shared" si="29"/>
        <v>-0.8991169286309658</v>
      </c>
      <c r="AM77" s="1">
        <f t="shared" si="30"/>
        <v>-0.48251061711352855</v>
      </c>
      <c r="AN77" s="74">
        <f t="shared" si="52"/>
        <v>74.64763204874542</v>
      </c>
      <c r="AO77" s="74">
        <f t="shared" si="52"/>
        <v>74.64763327149545</v>
      </c>
      <c r="AP77" s="74">
        <f t="shared" si="52"/>
        <v>74.64764163173186</v>
      </c>
      <c r="AQ77" s="74">
        <f t="shared" si="52"/>
        <v>74.64769879093532</v>
      </c>
      <c r="AR77" s="74">
        <f t="shared" si="52"/>
        <v>74.64808950864558</v>
      </c>
      <c r="AS77" s="74">
        <f t="shared" si="52"/>
        <v>74.65075650324064</v>
      </c>
      <c r="AT77" s="74">
        <f t="shared" si="52"/>
        <v>74.6687888692377</v>
      </c>
      <c r="AU77" s="74">
        <f t="shared" si="32"/>
        <v>74.78404617695075</v>
      </c>
      <c r="AW77" s="6">
        <v>5000</v>
      </c>
      <c r="AX77" s="6">
        <f t="shared" si="44"/>
        <v>0.025458286727308897</v>
      </c>
      <c r="AY77" s="20">
        <f t="shared" si="45"/>
        <v>0.02035841003209449</v>
      </c>
      <c r="AZ77" s="21">
        <f t="shared" si="46"/>
        <v>0.005099876695214406</v>
      </c>
      <c r="BA77" s="1">
        <f t="shared" si="47"/>
        <v>0.8005639845847464</v>
      </c>
      <c r="BB77" s="1">
        <f t="shared" si="48"/>
        <v>0.542774312198998</v>
      </c>
      <c r="BC77" s="1">
        <f t="shared" si="49"/>
        <v>3.0664760875233843</v>
      </c>
      <c r="BD77" s="1">
        <f t="shared" si="50"/>
        <v>26.612764664537853</v>
      </c>
      <c r="BE77" s="1">
        <f t="shared" si="53"/>
        <v>72.16465401753031</v>
      </c>
      <c r="BF77" s="1">
        <f t="shared" si="53"/>
        <v>72.16465264417525</v>
      </c>
      <c r="BG77" s="1">
        <f t="shared" si="53"/>
        <v>72.16465954009766</v>
      </c>
      <c r="BH77" s="1">
        <f t="shared" si="41"/>
        <v>72.1646249140873</v>
      </c>
      <c r="BI77" s="1">
        <f t="shared" si="41"/>
        <v>72.16479877812279</v>
      </c>
      <c r="BJ77" s="1">
        <f t="shared" si="41"/>
        <v>72.16392574425525</v>
      </c>
      <c r="BK77" s="1">
        <f t="shared" si="41"/>
        <v>72.16830885968477</v>
      </c>
      <c r="BL77" s="1">
        <f t="shared" si="51"/>
        <v>72.14628426686163</v>
      </c>
    </row>
    <row r="78" spans="1:64" ht="12.75">
      <c r="A78" s="72" t="s">
        <v>114</v>
      </c>
      <c r="B78" s="1" t="s">
        <v>109</v>
      </c>
      <c r="C78" s="36">
        <v>56222.3258</v>
      </c>
      <c r="D78" s="36">
        <v>0.0006</v>
      </c>
      <c r="E78" s="1">
        <f t="shared" si="35"/>
        <v>8475.075640498493</v>
      </c>
      <c r="F78" s="1">
        <f t="shared" si="36"/>
        <v>8475</v>
      </c>
      <c r="G78" s="1">
        <f t="shared" si="37"/>
        <v>0.02667499999370193</v>
      </c>
      <c r="K78" s="1">
        <f t="shared" si="43"/>
        <v>0.02667499999370193</v>
      </c>
      <c r="O78" s="1">
        <f t="shared" si="38"/>
        <v>0.027421165892222377</v>
      </c>
      <c r="Q78" s="73">
        <f t="shared" si="39"/>
        <v>41203.8258</v>
      </c>
      <c r="S78" s="14">
        <v>1</v>
      </c>
      <c r="Z78" s="1">
        <f t="shared" si="18"/>
        <v>8475</v>
      </c>
      <c r="AA78" s="74">
        <f t="shared" si="19"/>
        <v>0.025361030303346573</v>
      </c>
      <c r="AB78" s="74">
        <f t="shared" si="20"/>
        <v>0.03527816419022882</v>
      </c>
      <c r="AC78" s="74">
        <f t="shared" si="21"/>
        <v>0.02667499999370193</v>
      </c>
      <c r="AD78" s="74">
        <f t="shared" si="22"/>
        <v>0.0013139696903553578</v>
      </c>
      <c r="AE78" s="74">
        <f t="shared" si="23"/>
        <v>1.726516347172555E-06</v>
      </c>
      <c r="AF78" s="1">
        <f t="shared" si="24"/>
        <v>0.02667499999370193</v>
      </c>
      <c r="AG78" s="75"/>
      <c r="AH78" s="1">
        <f t="shared" si="25"/>
        <v>-0.008603164196526892</v>
      </c>
      <c r="AI78" s="1">
        <f t="shared" si="26"/>
        <v>1.124460291875372</v>
      </c>
      <c r="AJ78" s="1">
        <f t="shared" si="27"/>
        <v>-0.985062604022294</v>
      </c>
      <c r="AK78" s="1">
        <f t="shared" si="28"/>
        <v>-0.1565555356616214</v>
      </c>
      <c r="AL78" s="1">
        <f t="shared" si="29"/>
        <v>-0.8991169286309658</v>
      </c>
      <c r="AM78" s="1">
        <f t="shared" si="30"/>
        <v>-0.48251061711352855</v>
      </c>
      <c r="AN78" s="74">
        <f t="shared" si="52"/>
        <v>74.64763204874542</v>
      </c>
      <c r="AO78" s="74">
        <f t="shared" si="52"/>
        <v>74.64763327149545</v>
      </c>
      <c r="AP78" s="74">
        <f t="shared" si="52"/>
        <v>74.64764163173186</v>
      </c>
      <c r="AQ78" s="74">
        <f t="shared" si="52"/>
        <v>74.64769879093532</v>
      </c>
      <c r="AR78" s="74">
        <f t="shared" si="52"/>
        <v>74.64808950864558</v>
      </c>
      <c r="AS78" s="74">
        <f t="shared" si="52"/>
        <v>74.65075650324064</v>
      </c>
      <c r="AT78" s="74">
        <f t="shared" si="52"/>
        <v>74.6687888692377</v>
      </c>
      <c r="AU78" s="74">
        <f t="shared" si="32"/>
        <v>74.78404617695075</v>
      </c>
      <c r="AW78" s="6">
        <v>5200</v>
      </c>
      <c r="AX78" s="6">
        <f t="shared" si="44"/>
        <v>0.02514263322082856</v>
      </c>
      <c r="AY78" s="20">
        <f t="shared" si="45"/>
        <v>0.021025838580242664</v>
      </c>
      <c r="AZ78" s="21">
        <f t="shared" si="46"/>
        <v>0.004116794640585898</v>
      </c>
      <c r="BA78" s="1">
        <f t="shared" si="47"/>
        <v>0.8000796114147896</v>
      </c>
      <c r="BB78" s="1">
        <f t="shared" si="48"/>
        <v>0.45324629071125594</v>
      </c>
      <c r="BC78" s="1">
        <f t="shared" si="49"/>
        <v>-3.1133762227385953</v>
      </c>
      <c r="BD78" s="1">
        <f t="shared" si="50"/>
        <v>-70.87598407788263</v>
      </c>
      <c r="BE78" s="1">
        <f t="shared" si="53"/>
        <v>72.29118781524157</v>
      </c>
      <c r="BF78" s="1">
        <f t="shared" si="53"/>
        <v>72.29118834392166</v>
      </c>
      <c r="BG78" s="1">
        <f t="shared" si="53"/>
        <v>72.29118569894219</v>
      </c>
      <c r="BH78" s="1">
        <f t="shared" si="41"/>
        <v>72.2911989317419</v>
      </c>
      <c r="BI78" s="1">
        <f t="shared" si="41"/>
        <v>72.29113272826844</v>
      </c>
      <c r="BJ78" s="1">
        <f t="shared" si="41"/>
        <v>72.29146394464888</v>
      </c>
      <c r="BK78" s="1">
        <f t="shared" si="41"/>
        <v>72.28980690463293</v>
      </c>
      <c r="BL78" s="1">
        <f t="shared" si="51"/>
        <v>72.29809790197467</v>
      </c>
    </row>
    <row r="79" spans="1:64" ht="12.75">
      <c r="A79" s="77" t="s">
        <v>116</v>
      </c>
      <c r="B79" s="78" t="s">
        <v>109</v>
      </c>
      <c r="C79" s="79">
        <v>56222.32636</v>
      </c>
      <c r="D79" s="79">
        <v>0.0005</v>
      </c>
      <c r="E79" s="1">
        <f t="shared" si="35"/>
        <v>8475.077228452728</v>
      </c>
      <c r="F79" s="1">
        <f t="shared" si="36"/>
        <v>8475</v>
      </c>
      <c r="G79" s="1">
        <f t="shared" si="37"/>
        <v>0.027234999994107056</v>
      </c>
      <c r="K79" s="1">
        <f t="shared" si="43"/>
        <v>0.027234999994107056</v>
      </c>
      <c r="O79" s="1">
        <f t="shared" si="38"/>
        <v>0.027421165892222377</v>
      </c>
      <c r="Q79" s="73">
        <f t="shared" si="39"/>
        <v>41203.82636</v>
      </c>
      <c r="S79" s="14">
        <v>1</v>
      </c>
      <c r="Z79" s="1">
        <f t="shared" si="18"/>
        <v>8475</v>
      </c>
      <c r="AA79" s="74">
        <f t="shared" si="19"/>
        <v>0.025361030303346573</v>
      </c>
      <c r="AB79" s="74">
        <f t="shared" si="20"/>
        <v>0.035838164190633945</v>
      </c>
      <c r="AC79" s="74">
        <f t="shared" si="21"/>
        <v>0.027234999994107056</v>
      </c>
      <c r="AD79" s="74">
        <f t="shared" si="22"/>
        <v>0.0018739696907604832</v>
      </c>
      <c r="AE79" s="74">
        <f t="shared" si="23"/>
        <v>3.511762401888941E-06</v>
      </c>
      <c r="AF79" s="1">
        <f t="shared" si="24"/>
        <v>0.027234999994107056</v>
      </c>
      <c r="AG79" s="75"/>
      <c r="AH79" s="1">
        <f t="shared" si="25"/>
        <v>-0.008603164196526892</v>
      </c>
      <c r="AI79" s="1">
        <f t="shared" si="26"/>
        <v>1.124460291875372</v>
      </c>
      <c r="AJ79" s="1">
        <f t="shared" si="27"/>
        <v>-0.985062604022294</v>
      </c>
      <c r="AK79" s="1">
        <f t="shared" si="28"/>
        <v>-0.1565555356616214</v>
      </c>
      <c r="AL79" s="1">
        <f t="shared" si="29"/>
        <v>-0.8991169286309658</v>
      </c>
      <c r="AM79" s="1">
        <f t="shared" si="30"/>
        <v>-0.48251061711352855</v>
      </c>
      <c r="AN79" s="74">
        <f t="shared" si="52"/>
        <v>74.64763204874542</v>
      </c>
      <c r="AO79" s="74">
        <f t="shared" si="52"/>
        <v>74.64763327149545</v>
      </c>
      <c r="AP79" s="74">
        <f t="shared" si="52"/>
        <v>74.64764163173186</v>
      </c>
      <c r="AQ79" s="74">
        <f t="shared" si="52"/>
        <v>74.64769879093532</v>
      </c>
      <c r="AR79" s="74">
        <f t="shared" si="52"/>
        <v>74.64808950864558</v>
      </c>
      <c r="AS79" s="74">
        <f t="shared" si="52"/>
        <v>74.65075650324064</v>
      </c>
      <c r="AT79" s="74">
        <f t="shared" si="52"/>
        <v>74.6687888692377</v>
      </c>
      <c r="AU79" s="74">
        <f t="shared" si="32"/>
        <v>74.78404617695075</v>
      </c>
      <c r="AW79" s="6">
        <v>5400</v>
      </c>
      <c r="AX79" s="6">
        <f t="shared" si="44"/>
        <v>0.024774493032314084</v>
      </c>
      <c r="AY79" s="20">
        <f t="shared" si="45"/>
        <v>0.021707390876031796</v>
      </c>
      <c r="AZ79" s="21">
        <f t="shared" si="46"/>
        <v>0.0030671021562822887</v>
      </c>
      <c r="BA79" s="1">
        <f t="shared" si="47"/>
        <v>0.8017319899038639</v>
      </c>
      <c r="BB79" s="1">
        <f t="shared" si="48"/>
        <v>0.35874216586416185</v>
      </c>
      <c r="BC79" s="1">
        <f t="shared" si="49"/>
        <v>-3.0098924061691608</v>
      </c>
      <c r="BD79" s="1">
        <f t="shared" si="50"/>
        <v>-15.164043934762345</v>
      </c>
      <c r="BE79" s="1">
        <f t="shared" si="53"/>
        <v>72.41781391533183</v>
      </c>
      <c r="BF79" s="1">
        <f t="shared" si="53"/>
        <v>72.41781618450214</v>
      </c>
      <c r="BG79" s="1">
        <f t="shared" si="53"/>
        <v>72.41780468966245</v>
      </c>
      <c r="BH79" s="1">
        <f t="shared" si="41"/>
        <v>72.41786291880491</v>
      </c>
      <c r="BI79" s="1">
        <f t="shared" si="41"/>
        <v>72.41756795446477</v>
      </c>
      <c r="BJ79" s="1">
        <f t="shared" si="41"/>
        <v>72.41906226573896</v>
      </c>
      <c r="BK79" s="1">
        <f t="shared" si="41"/>
        <v>72.41149566862543</v>
      </c>
      <c r="BL79" s="1">
        <f t="shared" si="51"/>
        <v>72.44991153708771</v>
      </c>
    </row>
    <row r="80" spans="1:64" ht="12.75">
      <c r="A80" s="77" t="s">
        <v>116</v>
      </c>
      <c r="B80" s="78" t="s">
        <v>110</v>
      </c>
      <c r="C80" s="79">
        <v>56511.33627</v>
      </c>
      <c r="D80" s="79">
        <v>0.0008</v>
      </c>
      <c r="E80" s="1">
        <f t="shared" si="35"/>
        <v>9294.603139045235</v>
      </c>
      <c r="F80" s="1">
        <f t="shared" si="36"/>
        <v>9294.5</v>
      </c>
      <c r="G80" s="1">
        <f t="shared" si="37"/>
        <v>0.03637249999883352</v>
      </c>
      <c r="K80" s="1">
        <f t="shared" si="43"/>
        <v>0.03637249999883352</v>
      </c>
      <c r="O80" s="1">
        <f t="shared" si="38"/>
        <v>0.0296091005333328</v>
      </c>
      <c r="Q80" s="73">
        <f t="shared" si="39"/>
        <v>41492.83627</v>
      </c>
      <c r="S80" s="14">
        <v>1</v>
      </c>
      <c r="Z80" s="1">
        <f t="shared" si="18"/>
        <v>9294.5</v>
      </c>
      <c r="AA80" s="74">
        <f t="shared" si="19"/>
        <v>0.033479697659680424</v>
      </c>
      <c r="AB80" s="74">
        <f t="shared" si="20"/>
        <v>0.04068694163401436</v>
      </c>
      <c r="AC80" s="74">
        <f t="shared" si="21"/>
        <v>0.03637249999883352</v>
      </c>
      <c r="AD80" s="74">
        <f t="shared" si="22"/>
        <v>0.0028928023391530944</v>
      </c>
      <c r="AE80" s="74">
        <f t="shared" si="23"/>
        <v>8.368305373409614E-06</v>
      </c>
      <c r="AF80" s="1">
        <f t="shared" si="24"/>
        <v>0.03637249999883352</v>
      </c>
      <c r="AG80" s="75"/>
      <c r="AH80" s="1">
        <f t="shared" si="25"/>
        <v>-0.004314441635180843</v>
      </c>
      <c r="AI80" s="1">
        <f t="shared" si="26"/>
        <v>1.1999854513191375</v>
      </c>
      <c r="AJ80" s="1">
        <f t="shared" si="27"/>
        <v>-0.467586467331457</v>
      </c>
      <c r="AK80" s="1">
        <f t="shared" si="28"/>
        <v>0.0024123143826870696</v>
      </c>
      <c r="AL80" s="1">
        <f t="shared" si="29"/>
        <v>0.012061864388546402</v>
      </c>
      <c r="AM80" s="1">
        <f t="shared" si="30"/>
        <v>0.006031005314646682</v>
      </c>
      <c r="AN80" s="74">
        <f t="shared" si="52"/>
        <v>75.40807219698901</v>
      </c>
      <c r="AO80" s="74">
        <f t="shared" si="52"/>
        <v>75.4080720961686</v>
      </c>
      <c r="AP80" s="74">
        <f t="shared" si="52"/>
        <v>75.40807159204208</v>
      </c>
      <c r="AQ80" s="74">
        <f t="shared" si="52"/>
        <v>75.40806907128729</v>
      </c>
      <c r="AR80" s="74">
        <f t="shared" si="52"/>
        <v>75.4080564669032</v>
      </c>
      <c r="AS80" s="74">
        <f t="shared" si="52"/>
        <v>75.40799344195558</v>
      </c>
      <c r="AT80" s="74">
        <f t="shared" si="52"/>
        <v>75.40767830265773</v>
      </c>
      <c r="AU80" s="74">
        <f t="shared" si="32"/>
        <v>75.40610254682645</v>
      </c>
      <c r="AW80" s="6">
        <v>5600</v>
      </c>
      <c r="AX80" s="6">
        <f t="shared" si="44"/>
        <v>0.024367556386643407</v>
      </c>
      <c r="AY80" s="20">
        <f t="shared" si="45"/>
        <v>0.022403066919461888</v>
      </c>
      <c r="AZ80" s="21">
        <f t="shared" si="46"/>
        <v>0.0019644894671815185</v>
      </c>
      <c r="BA80" s="1">
        <f t="shared" si="47"/>
        <v>0.805538674333601</v>
      </c>
      <c r="BB80" s="1">
        <f t="shared" si="48"/>
        <v>0.25971768411624024</v>
      </c>
      <c r="BC80" s="1">
        <f t="shared" si="49"/>
        <v>-2.9057022359474542</v>
      </c>
      <c r="BD80" s="1">
        <f t="shared" si="50"/>
        <v>-8.439161537376952</v>
      </c>
      <c r="BE80" s="1">
        <f t="shared" si="53"/>
        <v>72.54487140516119</v>
      </c>
      <c r="BF80" s="1">
        <f t="shared" si="53"/>
        <v>72.54487474713521</v>
      </c>
      <c r="BG80" s="1">
        <f t="shared" si="53"/>
        <v>72.54485731827381</v>
      </c>
      <c r="BH80" s="1">
        <f t="shared" si="41"/>
        <v>72.54494821321084</v>
      </c>
      <c r="BI80" s="1">
        <f t="shared" si="41"/>
        <v>72.5444742051651</v>
      </c>
      <c r="BJ80" s="1">
        <f t="shared" si="41"/>
        <v>72.54694684396381</v>
      </c>
      <c r="BK80" s="1">
        <f t="shared" si="41"/>
        <v>72.53406811855092</v>
      </c>
      <c r="BL80" s="1">
        <f t="shared" si="51"/>
        <v>72.60172517220076</v>
      </c>
    </row>
    <row r="81" spans="1:64" ht="12.75">
      <c r="A81" s="72" t="s">
        <v>114</v>
      </c>
      <c r="B81" s="1" t="s">
        <v>110</v>
      </c>
      <c r="C81" s="36">
        <v>56511.33665</v>
      </c>
      <c r="D81" s="36">
        <v>0.0004</v>
      </c>
      <c r="E81" s="1">
        <f t="shared" si="35"/>
        <v>9294.604216585602</v>
      </c>
      <c r="F81" s="1">
        <f t="shared" si="36"/>
        <v>9294.5</v>
      </c>
      <c r="G81" s="1">
        <f t="shared" si="37"/>
        <v>0.03675249999650987</v>
      </c>
      <c r="K81" s="1">
        <f t="shared" si="43"/>
        <v>0.03675249999650987</v>
      </c>
      <c r="O81" s="1">
        <f t="shared" si="38"/>
        <v>0.0296091005333328</v>
      </c>
      <c r="Q81" s="73">
        <f t="shared" si="39"/>
        <v>41492.83665</v>
      </c>
      <c r="S81" s="14">
        <v>1</v>
      </c>
      <c r="Z81" s="1">
        <f t="shared" si="18"/>
        <v>9294.5</v>
      </c>
      <c r="AA81" s="74">
        <f t="shared" si="19"/>
        <v>0.033479697659680424</v>
      </c>
      <c r="AB81" s="74">
        <f t="shared" si="20"/>
        <v>0.04106694163169071</v>
      </c>
      <c r="AC81" s="74">
        <f t="shared" si="21"/>
        <v>0.03675249999650987</v>
      </c>
      <c r="AD81" s="74">
        <f t="shared" si="22"/>
        <v>0.0032728023368294445</v>
      </c>
      <c r="AE81" s="74">
        <f t="shared" si="23"/>
        <v>1.0711235135956273E-05</v>
      </c>
      <c r="AF81" s="1">
        <f t="shared" si="24"/>
        <v>0.03675249999650987</v>
      </c>
      <c r="AG81" s="75"/>
      <c r="AH81" s="1">
        <f t="shared" si="25"/>
        <v>-0.004314441635180843</v>
      </c>
      <c r="AI81" s="1">
        <f t="shared" si="26"/>
        <v>1.1999854513191375</v>
      </c>
      <c r="AJ81" s="1">
        <f t="shared" si="27"/>
        <v>-0.467586467331457</v>
      </c>
      <c r="AK81" s="1">
        <f t="shared" si="28"/>
        <v>0.0024123143826870696</v>
      </c>
      <c r="AL81" s="1">
        <f t="shared" si="29"/>
        <v>0.012061864388546402</v>
      </c>
      <c r="AM81" s="1">
        <f t="shared" si="30"/>
        <v>0.006031005314646682</v>
      </c>
      <c r="AN81" s="74">
        <f t="shared" si="52"/>
        <v>75.40807219698901</v>
      </c>
      <c r="AO81" s="74">
        <f t="shared" si="52"/>
        <v>75.4080720961686</v>
      </c>
      <c r="AP81" s="74">
        <f t="shared" si="52"/>
        <v>75.40807159204208</v>
      </c>
      <c r="AQ81" s="74">
        <f t="shared" si="52"/>
        <v>75.40806907128729</v>
      </c>
      <c r="AR81" s="74">
        <f t="shared" si="52"/>
        <v>75.4080564669032</v>
      </c>
      <c r="AS81" s="74">
        <f t="shared" si="52"/>
        <v>75.40799344195558</v>
      </c>
      <c r="AT81" s="74">
        <f t="shared" si="52"/>
        <v>75.40767830265773</v>
      </c>
      <c r="AU81" s="74">
        <f t="shared" si="32"/>
        <v>75.40610254682645</v>
      </c>
      <c r="AW81" s="6">
        <v>5800</v>
      </c>
      <c r="AX81" s="6">
        <f t="shared" si="44"/>
        <v>0.023936093914177763</v>
      </c>
      <c r="AY81" s="20">
        <f t="shared" si="45"/>
        <v>0.02311286671053293</v>
      </c>
      <c r="AZ81" s="21">
        <f t="shared" si="46"/>
        <v>0.0008232272036448314</v>
      </c>
      <c r="BA81" s="1">
        <f t="shared" si="47"/>
        <v>0.8115396560582313</v>
      </c>
      <c r="BB81" s="1">
        <f t="shared" si="48"/>
        <v>0.15661719914790523</v>
      </c>
      <c r="BC81" s="1">
        <f t="shared" si="49"/>
        <v>-2.800237039762795</v>
      </c>
      <c r="BD81" s="1">
        <f t="shared" si="50"/>
        <v>-5.801989156304914</v>
      </c>
      <c r="BE81" s="1">
        <f t="shared" si="53"/>
        <v>72.67270386876244</v>
      </c>
      <c r="BF81" s="1">
        <f t="shared" si="53"/>
        <v>72.67270739422332</v>
      </c>
      <c r="BG81" s="1">
        <f t="shared" si="53"/>
        <v>72.67268812279023</v>
      </c>
      <c r="BH81" s="1">
        <f t="shared" si="41"/>
        <v>72.67279346935607</v>
      </c>
      <c r="BI81" s="1">
        <f t="shared" si="41"/>
        <v>72.672217656141</v>
      </c>
      <c r="BJ81" s="1">
        <f t="shared" si="41"/>
        <v>72.67536678372238</v>
      </c>
      <c r="BK81" s="1">
        <f t="shared" si="41"/>
        <v>72.65819689373913</v>
      </c>
      <c r="BL81" s="1">
        <f t="shared" si="51"/>
        <v>72.7535388073138</v>
      </c>
    </row>
    <row r="82" spans="1:64" ht="12.75">
      <c r="A82" s="72" t="s">
        <v>114</v>
      </c>
      <c r="B82" s="1" t="s">
        <v>110</v>
      </c>
      <c r="C82" s="36">
        <v>56511.33665</v>
      </c>
      <c r="D82" s="36">
        <v>0.0005</v>
      </c>
      <c r="E82" s="1">
        <f t="shared" si="35"/>
        <v>9294.604216585602</v>
      </c>
      <c r="F82" s="1">
        <f t="shared" si="36"/>
        <v>9294.5</v>
      </c>
      <c r="G82" s="1">
        <f t="shared" si="37"/>
        <v>0.03675249999650987</v>
      </c>
      <c r="K82" s="1">
        <f t="shared" si="43"/>
        <v>0.03675249999650987</v>
      </c>
      <c r="O82" s="1">
        <f t="shared" si="38"/>
        <v>0.0296091005333328</v>
      </c>
      <c r="Q82" s="73">
        <f t="shared" si="39"/>
        <v>41492.83665</v>
      </c>
      <c r="S82" s="14">
        <v>1</v>
      </c>
      <c r="Z82" s="1">
        <f t="shared" si="18"/>
        <v>9294.5</v>
      </c>
      <c r="AA82" s="74">
        <f t="shared" si="19"/>
        <v>0.033479697659680424</v>
      </c>
      <c r="AB82" s="74">
        <f t="shared" si="20"/>
        <v>0.04106694163169071</v>
      </c>
      <c r="AC82" s="74">
        <f t="shared" si="21"/>
        <v>0.03675249999650987</v>
      </c>
      <c r="AD82" s="74">
        <f t="shared" si="22"/>
        <v>0.0032728023368294445</v>
      </c>
      <c r="AE82" s="74">
        <f t="shared" si="23"/>
        <v>1.0711235135956273E-05</v>
      </c>
      <c r="AF82" s="1">
        <f t="shared" si="24"/>
        <v>0.03675249999650987</v>
      </c>
      <c r="AG82" s="75"/>
      <c r="AH82" s="1">
        <f t="shared" si="25"/>
        <v>-0.004314441635180843</v>
      </c>
      <c r="AI82" s="1">
        <f t="shared" si="26"/>
        <v>1.1999854513191375</v>
      </c>
      <c r="AJ82" s="1">
        <f t="shared" si="27"/>
        <v>-0.467586467331457</v>
      </c>
      <c r="AK82" s="1">
        <f t="shared" si="28"/>
        <v>0.0024123143826870696</v>
      </c>
      <c r="AL82" s="1">
        <f t="shared" si="29"/>
        <v>0.012061864388546402</v>
      </c>
      <c r="AM82" s="1">
        <f t="shared" si="30"/>
        <v>0.006031005314646682</v>
      </c>
      <c r="AN82" s="74">
        <f t="shared" si="52"/>
        <v>75.40807219698901</v>
      </c>
      <c r="AO82" s="74">
        <f t="shared" si="52"/>
        <v>75.4080720961686</v>
      </c>
      <c r="AP82" s="74">
        <f t="shared" si="52"/>
        <v>75.40807159204208</v>
      </c>
      <c r="AQ82" s="74">
        <f t="shared" si="52"/>
        <v>75.40806907128729</v>
      </c>
      <c r="AR82" s="74">
        <f t="shared" si="52"/>
        <v>75.4080564669032</v>
      </c>
      <c r="AS82" s="74">
        <f t="shared" si="52"/>
        <v>75.40799344195558</v>
      </c>
      <c r="AT82" s="74">
        <f t="shared" si="52"/>
        <v>75.40767830265773</v>
      </c>
      <c r="AU82" s="74">
        <f t="shared" si="32"/>
        <v>75.40610254682645</v>
      </c>
      <c r="AW82" s="6">
        <v>6000</v>
      </c>
      <c r="AX82" s="6">
        <f t="shared" si="44"/>
        <v>0.02349514144708348</v>
      </c>
      <c r="AY82" s="20">
        <f t="shared" si="45"/>
        <v>0.023836790249244927</v>
      </c>
      <c r="AZ82" s="21">
        <f t="shared" si="46"/>
        <v>-0.00034164880216144703</v>
      </c>
      <c r="BA82" s="1">
        <f t="shared" si="47"/>
        <v>0.8197966149241421</v>
      </c>
      <c r="BB82" s="1">
        <f t="shared" si="48"/>
        <v>0.049911338573972425</v>
      </c>
      <c r="BC82" s="1">
        <f t="shared" si="49"/>
        <v>-2.692904477002024</v>
      </c>
      <c r="BD82" s="1">
        <f t="shared" si="50"/>
        <v>-4.382405115824552</v>
      </c>
      <c r="BE82" s="1">
        <f t="shared" si="53"/>
        <v>72.80166287411674</v>
      </c>
      <c r="BF82" s="1">
        <f t="shared" si="53"/>
        <v>72.8016658242975</v>
      </c>
      <c r="BG82" s="1">
        <f t="shared" si="53"/>
        <v>72.80164857407297</v>
      </c>
      <c r="BH82" s="1">
        <f t="shared" si="41"/>
        <v>72.80174944171962</v>
      </c>
      <c r="BI82" s="1">
        <f t="shared" si="41"/>
        <v>72.8011597233123</v>
      </c>
      <c r="BJ82" s="1">
        <f t="shared" si="41"/>
        <v>72.80461048357269</v>
      </c>
      <c r="BK82" s="1">
        <f t="shared" si="41"/>
        <v>72.78451883313842</v>
      </c>
      <c r="BL82" s="1">
        <f t="shared" si="51"/>
        <v>72.90535244242685</v>
      </c>
    </row>
    <row r="83" spans="1:64" ht="12.75">
      <c r="A83" s="72" t="s">
        <v>114</v>
      </c>
      <c r="B83" s="1" t="s">
        <v>109</v>
      </c>
      <c r="C83" s="36">
        <v>56511.50438</v>
      </c>
      <c r="D83" s="36">
        <v>0.0005</v>
      </c>
      <c r="E83" s="1">
        <f t="shared" si="35"/>
        <v>9295.07983723468</v>
      </c>
      <c r="F83" s="1">
        <f t="shared" si="36"/>
        <v>9295</v>
      </c>
      <c r="G83" s="1">
        <f t="shared" si="37"/>
        <v>0.028154999992693774</v>
      </c>
      <c r="K83" s="1">
        <f t="shared" si="43"/>
        <v>0.028154999992693774</v>
      </c>
      <c r="O83" s="1">
        <f t="shared" si="38"/>
        <v>0.029610435453797178</v>
      </c>
      <c r="Q83" s="73">
        <f t="shared" si="39"/>
        <v>41493.00438</v>
      </c>
      <c r="S83" s="14">
        <v>1</v>
      </c>
      <c r="Z83" s="1">
        <f t="shared" si="18"/>
        <v>9295</v>
      </c>
      <c r="AA83" s="74">
        <f t="shared" si="19"/>
        <v>0.0334858772991748</v>
      </c>
      <c r="AB83" s="74">
        <f t="shared" si="20"/>
        <v>0.03246567112963082</v>
      </c>
      <c r="AC83" s="74">
        <f t="shared" si="21"/>
        <v>0.028154999992693774</v>
      </c>
      <c r="AD83" s="74">
        <f t="shared" si="22"/>
        <v>-0.005330877306481026</v>
      </c>
      <c r="AE83" s="74">
        <f t="shared" si="23"/>
        <v>2.8418252856754396E-05</v>
      </c>
      <c r="AF83" s="1">
        <f t="shared" si="24"/>
        <v>0.028154999992693774</v>
      </c>
      <c r="AG83" s="75"/>
      <c r="AH83" s="1">
        <f t="shared" si="25"/>
        <v>-0.004310671136937049</v>
      </c>
      <c r="AI83" s="1">
        <f t="shared" si="26"/>
        <v>1.1999840159495492</v>
      </c>
      <c r="AJ83" s="1">
        <f t="shared" si="27"/>
        <v>-0.4670727935776313</v>
      </c>
      <c r="AK83" s="1">
        <f t="shared" si="28"/>
        <v>0.0025285103698570828</v>
      </c>
      <c r="AL83" s="1">
        <f t="shared" si="29"/>
        <v>0.012642888658696906</v>
      </c>
      <c r="AM83" s="1">
        <f t="shared" si="30"/>
        <v>0.00632152853372023</v>
      </c>
      <c r="AN83" s="74">
        <f t="shared" si="52"/>
        <v>75.40854660735224</v>
      </c>
      <c r="AO83" s="74">
        <f t="shared" si="52"/>
        <v>75.40854650167817</v>
      </c>
      <c r="AP83" s="74">
        <f t="shared" si="52"/>
        <v>75.40854597327976</v>
      </c>
      <c r="AQ83" s="74">
        <f t="shared" si="52"/>
        <v>75.4085433311469</v>
      </c>
      <c r="AR83" s="74">
        <f t="shared" si="52"/>
        <v>75.40853011978005</v>
      </c>
      <c r="AS83" s="74">
        <f t="shared" si="52"/>
        <v>75.40846405945979</v>
      </c>
      <c r="AT83" s="74">
        <f t="shared" si="52"/>
        <v>75.40813374109175</v>
      </c>
      <c r="AU83" s="74">
        <f t="shared" si="32"/>
        <v>75.40648208091423</v>
      </c>
      <c r="AW83" s="6">
        <v>6200</v>
      </c>
      <c r="AX83" s="6">
        <f t="shared" si="44"/>
        <v>0.02306070695204691</v>
      </c>
      <c r="AY83" s="20">
        <f t="shared" si="45"/>
        <v>0.02457483753559788</v>
      </c>
      <c r="AZ83" s="21">
        <f t="shared" si="46"/>
        <v>-0.0015141305835509697</v>
      </c>
      <c r="BA83" s="1">
        <f t="shared" si="47"/>
        <v>0.8303913938478312</v>
      </c>
      <c r="BB83" s="1">
        <f t="shared" si="48"/>
        <v>-0.059858853946919886</v>
      </c>
      <c r="BC83" s="1">
        <f t="shared" si="49"/>
        <v>-2.5830777342184548</v>
      </c>
      <c r="BD83" s="1">
        <f t="shared" si="50"/>
        <v>-3.4873515385821223</v>
      </c>
      <c r="BE83" s="1">
        <f t="shared" si="53"/>
        <v>72.9321113241815</v>
      </c>
      <c r="BF83" s="1">
        <f t="shared" si="53"/>
        <v>72.93211331692721</v>
      </c>
      <c r="BG83" s="1">
        <f t="shared" si="53"/>
        <v>72.93210054961867</v>
      </c>
      <c r="BH83" s="1">
        <f t="shared" si="41"/>
        <v>72.93218235066082</v>
      </c>
      <c r="BI83" s="1">
        <f t="shared" si="41"/>
        <v>72.93165833845839</v>
      </c>
      <c r="BJ83" s="1">
        <f t="shared" si="41"/>
        <v>72.9350189491342</v>
      </c>
      <c r="BK83" s="1">
        <f t="shared" si="41"/>
        <v>72.9136203260148</v>
      </c>
      <c r="BL83" s="1">
        <f t="shared" si="51"/>
        <v>73.05716607753989</v>
      </c>
    </row>
    <row r="84" spans="1:64" ht="12.75">
      <c r="A84" s="72" t="s">
        <v>114</v>
      </c>
      <c r="B84" s="1" t="s">
        <v>110</v>
      </c>
      <c r="C84" s="36">
        <v>56511.50473</v>
      </c>
      <c r="D84" s="36">
        <v>0.0006</v>
      </c>
      <c r="E84" s="1">
        <f t="shared" si="35"/>
        <v>9295.080829706081</v>
      </c>
      <c r="F84" s="1">
        <f t="shared" si="36"/>
        <v>9295</v>
      </c>
      <c r="G84" s="1">
        <f t="shared" si="37"/>
        <v>0.028504999994765967</v>
      </c>
      <c r="K84" s="1">
        <f t="shared" si="43"/>
        <v>0.028504999994765967</v>
      </c>
      <c r="O84" s="1">
        <f t="shared" si="38"/>
        <v>0.029610435453797178</v>
      </c>
      <c r="Q84" s="73">
        <f t="shared" si="39"/>
        <v>41493.00473</v>
      </c>
      <c r="S84" s="14">
        <v>1</v>
      </c>
      <c r="Z84" s="1">
        <f t="shared" si="18"/>
        <v>9295</v>
      </c>
      <c r="AA84" s="74">
        <f t="shared" si="19"/>
        <v>0.0334858772991748</v>
      </c>
      <c r="AB84" s="74">
        <f t="shared" si="20"/>
        <v>0.032815671131703014</v>
      </c>
      <c r="AC84" s="74">
        <f t="shared" si="21"/>
        <v>0.028504999994765967</v>
      </c>
      <c r="AD84" s="74">
        <f t="shared" si="22"/>
        <v>-0.004980877304408833</v>
      </c>
      <c r="AE84" s="74">
        <f t="shared" si="23"/>
        <v>2.4809138721575004E-05</v>
      </c>
      <c r="AF84" s="1">
        <f t="shared" si="24"/>
        <v>0.028504999994765967</v>
      </c>
      <c r="AG84" s="75"/>
      <c r="AH84" s="1">
        <f t="shared" si="25"/>
        <v>-0.004310671136937049</v>
      </c>
      <c r="AI84" s="1">
        <f t="shared" si="26"/>
        <v>1.1999840159495492</v>
      </c>
      <c r="AJ84" s="1">
        <f t="shared" si="27"/>
        <v>-0.4670727935776313</v>
      </c>
      <c r="AK84" s="1">
        <f t="shared" si="28"/>
        <v>0.0025285103698570828</v>
      </c>
      <c r="AL84" s="1">
        <f t="shared" si="29"/>
        <v>0.012642888658696906</v>
      </c>
      <c r="AM84" s="1">
        <f t="shared" si="30"/>
        <v>0.00632152853372023</v>
      </c>
      <c r="AN84" s="74">
        <f t="shared" si="52"/>
        <v>75.40854660735224</v>
      </c>
      <c r="AO84" s="74">
        <f t="shared" si="52"/>
        <v>75.40854650167817</v>
      </c>
      <c r="AP84" s="74">
        <f t="shared" si="52"/>
        <v>75.40854597327976</v>
      </c>
      <c r="AQ84" s="74">
        <f t="shared" si="52"/>
        <v>75.4085433311469</v>
      </c>
      <c r="AR84" s="74">
        <f t="shared" si="52"/>
        <v>75.40853011978005</v>
      </c>
      <c r="AS84" s="74">
        <f t="shared" si="52"/>
        <v>75.40846405945979</v>
      </c>
      <c r="AT84" s="74">
        <f t="shared" si="52"/>
        <v>75.40813374109175</v>
      </c>
      <c r="AU84" s="74">
        <f t="shared" si="32"/>
        <v>75.40648208091423</v>
      </c>
      <c r="AW84" s="6">
        <v>6400</v>
      </c>
      <c r="AX84" s="6">
        <f t="shared" si="44"/>
        <v>0.022649997789312967</v>
      </c>
      <c r="AY84" s="20">
        <f t="shared" si="45"/>
        <v>0.025327008569591795</v>
      </c>
      <c r="AZ84" s="21">
        <f t="shared" si="46"/>
        <v>-0.002677010780278827</v>
      </c>
      <c r="BA84" s="1">
        <f t="shared" si="47"/>
        <v>0.8434231518794646</v>
      </c>
      <c r="BB84" s="1">
        <f t="shared" si="48"/>
        <v>-0.17202788973987615</v>
      </c>
      <c r="BC84" s="1">
        <f t="shared" si="49"/>
        <v>-2.4700845128969413</v>
      </c>
      <c r="BD84" s="1">
        <f t="shared" si="50"/>
        <v>-2.8656021813117825</v>
      </c>
      <c r="BE84" s="1">
        <f t="shared" si="53"/>
        <v>73.0644264882338</v>
      </c>
      <c r="BF84" s="1">
        <f t="shared" si="53"/>
        <v>73.06442755376173</v>
      </c>
      <c r="BG84" s="1">
        <f t="shared" si="53"/>
        <v>73.06441984478417</v>
      </c>
      <c r="BH84" s="1">
        <f t="shared" si="41"/>
        <v>73.064475619792</v>
      </c>
      <c r="BI84" s="1">
        <f t="shared" si="41"/>
        <v>73.06407215694198</v>
      </c>
      <c r="BJ84" s="1">
        <f t="shared" si="41"/>
        <v>73.06699456065529</v>
      </c>
      <c r="BK84" s="1">
        <f t="shared" si="41"/>
        <v>73.0460238231524</v>
      </c>
      <c r="BL84" s="1">
        <f t="shared" si="51"/>
        <v>73.20897971265293</v>
      </c>
    </row>
    <row r="85" spans="1:64" ht="12.75">
      <c r="A85" s="77" t="s">
        <v>116</v>
      </c>
      <c r="B85" s="78" t="s">
        <v>109</v>
      </c>
      <c r="C85" s="79">
        <v>56511.50483</v>
      </c>
      <c r="D85" s="79">
        <v>0.0006</v>
      </c>
      <c r="E85" s="1">
        <f t="shared" si="35"/>
        <v>9295.08111326933</v>
      </c>
      <c r="F85" s="1">
        <f aca="true" t="shared" si="54" ref="F85:F90">ROUND(2*E85,0)/2</f>
        <v>9295</v>
      </c>
      <c r="G85" s="1">
        <f aca="true" t="shared" si="55" ref="G85:G90">+C85-(C$7+F85*C$8)</f>
        <v>0.028604999992239755</v>
      </c>
      <c r="K85" s="1">
        <f t="shared" si="43"/>
        <v>0.028604999992239755</v>
      </c>
      <c r="O85" s="1">
        <f t="shared" si="38"/>
        <v>0.029610435453797178</v>
      </c>
      <c r="Q85" s="73">
        <f t="shared" si="39"/>
        <v>41493.00483</v>
      </c>
      <c r="S85" s="14">
        <v>1</v>
      </c>
      <c r="Z85" s="1">
        <f aca="true" t="shared" si="56" ref="Z85:Z90">F85</f>
        <v>9295</v>
      </c>
      <c r="AA85" s="74">
        <f aca="true" t="shared" si="57" ref="AA85:AA90">AB$3+AB$4*Z85+AB$5*Z85^2+AH85</f>
        <v>0.0334858772991748</v>
      </c>
      <c r="AB85" s="74">
        <f aca="true" t="shared" si="58" ref="AB85:AB90">IF(S85&lt;&gt;0,G85-AH85,-9999)</f>
        <v>0.0329156711291768</v>
      </c>
      <c r="AC85" s="74">
        <f aca="true" t="shared" si="59" ref="AC85:AC90">+G85-P85</f>
        <v>0.028604999992239755</v>
      </c>
      <c r="AD85" s="74">
        <f aca="true" t="shared" si="60" ref="AD85:AD90">IF(S85&lt;&gt;0,G85-AA85,-9999)</f>
        <v>-0.004880877306935046</v>
      </c>
      <c r="AE85" s="74">
        <f aca="true" t="shared" si="61" ref="AE85:AE90">+(G85-AA85)^2*S85</f>
        <v>2.3822963285353502E-05</v>
      </c>
      <c r="AF85" s="1">
        <f aca="true" t="shared" si="62" ref="AF85:AF90">IF(S85&lt;&gt;0,G85-P85,-9999)</f>
        <v>0.028604999992239755</v>
      </c>
      <c r="AG85" s="75"/>
      <c r="AH85" s="1">
        <f aca="true" t="shared" si="63" ref="AH85:AH90">$AB$6*($AB$11/AI85*AJ85+$AB$12)</f>
        <v>-0.004310671136937049</v>
      </c>
      <c r="AI85" s="1">
        <f aca="true" t="shared" si="64" ref="AI85:AI90">1+$AB$7*COS(AL85)</f>
        <v>1.1999840159495492</v>
      </c>
      <c r="AJ85" s="1">
        <f aca="true" t="shared" si="65" ref="AJ85:AJ90">SIN(AL85+RADIANS($AB$9))</f>
        <v>-0.4670727935776313</v>
      </c>
      <c r="AK85" s="1">
        <f aca="true" t="shared" si="66" ref="AK85:AK90">$AB$7*SIN(AL85)</f>
        <v>0.0025285103698570828</v>
      </c>
      <c r="AL85" s="1">
        <f aca="true" t="shared" si="67" ref="AL85:AL90">2*ATAN(AM85)</f>
        <v>0.012642888658696906</v>
      </c>
      <c r="AM85" s="1">
        <f aca="true" t="shared" si="68" ref="AM85:AM90">SQRT((1+$AB$7)/(1-$AB$7))*TAN(AN85/2)</f>
        <v>0.00632152853372023</v>
      </c>
      <c r="AN85" s="74">
        <f aca="true" t="shared" si="69" ref="AN85:AT88">$AU85+$AB$7*SIN(AO85)</f>
        <v>75.40854660735224</v>
      </c>
      <c r="AO85" s="74">
        <f t="shared" si="69"/>
        <v>75.40854650167817</v>
      </c>
      <c r="AP85" s="74">
        <f t="shared" si="69"/>
        <v>75.40854597327976</v>
      </c>
      <c r="AQ85" s="74">
        <f t="shared" si="69"/>
        <v>75.4085433311469</v>
      </c>
      <c r="AR85" s="74">
        <f t="shared" si="69"/>
        <v>75.40853011978005</v>
      </c>
      <c r="AS85" s="74">
        <f t="shared" si="69"/>
        <v>75.40846405945979</v>
      </c>
      <c r="AT85" s="74">
        <f t="shared" si="69"/>
        <v>75.40813374109175</v>
      </c>
      <c r="AU85" s="74">
        <f aca="true" t="shared" si="70" ref="AU85:AU90">RADIANS($AB$9)+$AB$18*(F85-AB$15)</f>
        <v>75.40648208091423</v>
      </c>
      <c r="AW85" s="6">
        <v>6600</v>
      </c>
      <c r="AX85" s="6">
        <f t="shared" si="44"/>
        <v>0.022281663835936848</v>
      </c>
      <c r="AY85" s="20">
        <f t="shared" si="45"/>
        <v>0.02609330335122666</v>
      </c>
      <c r="AZ85" s="21">
        <f t="shared" si="46"/>
        <v>-0.0038116395152898133</v>
      </c>
      <c r="BA85" s="1">
        <f t="shared" si="47"/>
        <v>0.8590033135873149</v>
      </c>
      <c r="BB85" s="1">
        <f t="shared" si="48"/>
        <v>-0.2857378403539638</v>
      </c>
      <c r="BC85" s="1">
        <f t="shared" si="49"/>
        <v>-2.3531961117054756</v>
      </c>
      <c r="BD85" s="1">
        <f t="shared" si="50"/>
        <v>-2.4040133684407725</v>
      </c>
      <c r="BE85" s="1">
        <f t="shared" si="53"/>
        <v>73.1990024098944</v>
      </c>
      <c r="BF85" s="1">
        <f t="shared" si="53"/>
        <v>73.199002836747</v>
      </c>
      <c r="BG85" s="1">
        <f t="shared" si="53"/>
        <v>73.19899920626061</v>
      </c>
      <c r="BH85" s="1">
        <f t="shared" si="41"/>
        <v>73.19903008501974</v>
      </c>
      <c r="BI85" s="1">
        <f t="shared" si="41"/>
        <v>73.19876749051419</v>
      </c>
      <c r="BJ85" s="1">
        <f t="shared" si="41"/>
        <v>73.2010036445867</v>
      </c>
      <c r="BK85" s="1">
        <f t="shared" si="41"/>
        <v>73.1821758188405</v>
      </c>
      <c r="BL85" s="1">
        <f t="shared" si="51"/>
        <v>73.36079334776598</v>
      </c>
    </row>
    <row r="86" spans="1:64" ht="12.75">
      <c r="A86" s="72" t="s">
        <v>114</v>
      </c>
      <c r="B86" s="1" t="s">
        <v>109</v>
      </c>
      <c r="C86" s="36">
        <v>56511.50587</v>
      </c>
      <c r="D86" s="36">
        <v>0.0004</v>
      </c>
      <c r="E86" s="1">
        <f t="shared" si="35"/>
        <v>9295.0840623272</v>
      </c>
      <c r="F86" s="1">
        <f t="shared" si="54"/>
        <v>9295</v>
      </c>
      <c r="G86" s="1">
        <f t="shared" si="55"/>
        <v>0.029644999995070975</v>
      </c>
      <c r="K86" s="1">
        <f t="shared" si="43"/>
        <v>0.029644999995070975</v>
      </c>
      <c r="O86" s="1">
        <f t="shared" si="38"/>
        <v>0.029610435453797178</v>
      </c>
      <c r="Q86" s="73">
        <f t="shared" si="39"/>
        <v>41493.00587</v>
      </c>
      <c r="S86" s="14">
        <v>1</v>
      </c>
      <c r="Z86" s="1">
        <f t="shared" si="56"/>
        <v>9295</v>
      </c>
      <c r="AA86" s="74">
        <f t="shared" si="57"/>
        <v>0.0334858772991748</v>
      </c>
      <c r="AB86" s="74">
        <f t="shared" si="58"/>
        <v>0.03395567113200802</v>
      </c>
      <c r="AC86" s="74">
        <f t="shared" si="59"/>
        <v>0.029644999995070975</v>
      </c>
      <c r="AD86" s="74">
        <f t="shared" si="60"/>
        <v>-0.003840877304103825</v>
      </c>
      <c r="AE86" s="74">
        <f t="shared" si="61"/>
        <v>1.4752338465179866E-05</v>
      </c>
      <c r="AF86" s="1">
        <f t="shared" si="62"/>
        <v>0.029644999995070975</v>
      </c>
      <c r="AG86" s="75"/>
      <c r="AH86" s="1">
        <f t="shared" si="63"/>
        <v>-0.004310671136937049</v>
      </c>
      <c r="AI86" s="1">
        <f t="shared" si="64"/>
        <v>1.1999840159495492</v>
      </c>
      <c r="AJ86" s="1">
        <f t="shared" si="65"/>
        <v>-0.4670727935776313</v>
      </c>
      <c r="AK86" s="1">
        <f t="shared" si="66"/>
        <v>0.0025285103698570828</v>
      </c>
      <c r="AL86" s="1">
        <f t="shared" si="67"/>
        <v>0.012642888658696906</v>
      </c>
      <c r="AM86" s="1">
        <f t="shared" si="68"/>
        <v>0.00632152853372023</v>
      </c>
      <c r="AN86" s="74">
        <f t="shared" si="69"/>
        <v>75.40854660735224</v>
      </c>
      <c r="AO86" s="74">
        <f t="shared" si="69"/>
        <v>75.40854650167817</v>
      </c>
      <c r="AP86" s="74">
        <f t="shared" si="69"/>
        <v>75.40854597327976</v>
      </c>
      <c r="AQ86" s="74">
        <f t="shared" si="69"/>
        <v>75.4085433311469</v>
      </c>
      <c r="AR86" s="74">
        <f t="shared" si="69"/>
        <v>75.40853011978005</v>
      </c>
      <c r="AS86" s="74">
        <f t="shared" si="69"/>
        <v>75.40846405945979</v>
      </c>
      <c r="AT86" s="74">
        <f t="shared" si="69"/>
        <v>75.40813374109175</v>
      </c>
      <c r="AU86" s="74">
        <f t="shared" si="70"/>
        <v>75.40648208091423</v>
      </c>
      <c r="AW86" s="6">
        <v>6800</v>
      </c>
      <c r="AX86" s="6">
        <f t="shared" si="44"/>
        <v>0.0219760462951459</v>
      </c>
      <c r="AY86" s="20">
        <f t="shared" si="45"/>
        <v>0.026873721880502487</v>
      </c>
      <c r="AZ86" s="21">
        <f t="shared" si="46"/>
        <v>-0.004897675585356585</v>
      </c>
      <c r="BA86" s="1">
        <f t="shared" si="47"/>
        <v>0.8772469601732498</v>
      </c>
      <c r="BB86" s="1">
        <f t="shared" si="48"/>
        <v>-0.39985175512426296</v>
      </c>
      <c r="BC86" s="1">
        <f t="shared" si="49"/>
        <v>-2.2316172891047468</v>
      </c>
      <c r="BD86" s="1">
        <f t="shared" si="50"/>
        <v>-2.044063915879966</v>
      </c>
      <c r="BE86" s="1">
        <f t="shared" si="53"/>
        <v>73.33625122615287</v>
      </c>
      <c r="BF86" s="1">
        <f t="shared" si="53"/>
        <v>73.33625134040602</v>
      </c>
      <c r="BG86" s="1">
        <f t="shared" si="53"/>
        <v>73.33625012923424</v>
      </c>
      <c r="BH86" s="1">
        <f t="shared" si="41"/>
        <v>73.3362629687303</v>
      </c>
      <c r="BI86" s="1">
        <f t="shared" si="41"/>
        <v>73.33612687435308</v>
      </c>
      <c r="BJ86" s="1">
        <f t="shared" si="41"/>
        <v>73.3375711957888</v>
      </c>
      <c r="BK86" s="1">
        <f t="shared" si="41"/>
        <v>73.32243658009901</v>
      </c>
      <c r="BL86" s="1">
        <f t="shared" si="51"/>
        <v>73.512606982879</v>
      </c>
    </row>
    <row r="87" spans="1:64" ht="12.75">
      <c r="A87" s="77" t="s">
        <v>116</v>
      </c>
      <c r="B87" s="78" t="s">
        <v>110</v>
      </c>
      <c r="C87" s="79">
        <v>56611.50349</v>
      </c>
      <c r="D87" s="79">
        <v>0.0006</v>
      </c>
      <c r="E87" s="1">
        <f t="shared" si="35"/>
        <v>9578.640569395018</v>
      </c>
      <c r="F87" s="1">
        <f t="shared" si="54"/>
        <v>9578.5</v>
      </c>
      <c r="G87" s="1">
        <f t="shared" si="55"/>
        <v>0.04957250000006752</v>
      </c>
      <c r="K87" s="1">
        <f t="shared" si="43"/>
        <v>0.04957250000006752</v>
      </c>
      <c r="O87" s="1">
        <f t="shared" si="38"/>
        <v>0.030367335357097732</v>
      </c>
      <c r="Q87" s="73">
        <f t="shared" si="39"/>
        <v>41593.00349</v>
      </c>
      <c r="S87" s="14">
        <v>1</v>
      </c>
      <c r="Z87" s="1">
        <f t="shared" si="56"/>
        <v>9578.5</v>
      </c>
      <c r="AA87" s="74">
        <f t="shared" si="57"/>
        <v>0.03712568647975407</v>
      </c>
      <c r="AB87" s="74">
        <f t="shared" si="58"/>
        <v>0.051623559538224666</v>
      </c>
      <c r="AC87" s="74">
        <f t="shared" si="59"/>
        <v>0.04957250000006752</v>
      </c>
      <c r="AD87" s="74">
        <f t="shared" si="60"/>
        <v>0.012446813520313453</v>
      </c>
      <c r="AE87" s="74">
        <f t="shared" si="61"/>
        <v>0.00015492316680945777</v>
      </c>
      <c r="AF87" s="1">
        <f t="shared" si="62"/>
        <v>0.04957250000006752</v>
      </c>
      <c r="AG87" s="75"/>
      <c r="AH87" s="1">
        <f t="shared" si="63"/>
        <v>-0.002051059538157147</v>
      </c>
      <c r="AI87" s="1">
        <f t="shared" si="64"/>
        <v>1.1885573094277404</v>
      </c>
      <c r="AJ87" s="1">
        <f t="shared" si="65"/>
        <v>-0.15805035215856514</v>
      </c>
      <c r="AK87" s="1">
        <f t="shared" si="66"/>
        <v>0.06667939007947936</v>
      </c>
      <c r="AL87" s="1">
        <f t="shared" si="67"/>
        <v>0.33990438634515824</v>
      </c>
      <c r="AM87" s="1">
        <f t="shared" si="68"/>
        <v>0.1716076070674966</v>
      </c>
      <c r="AN87" s="74">
        <f t="shared" si="69"/>
        <v>75.6766451151194</v>
      </c>
      <c r="AO87" s="74">
        <f t="shared" si="69"/>
        <v>75.67664284943982</v>
      </c>
      <c r="AP87" s="74">
        <f t="shared" si="69"/>
        <v>75.67663106734565</v>
      </c>
      <c r="AQ87" s="74">
        <f t="shared" si="69"/>
        <v>75.67656979818152</v>
      </c>
      <c r="AR87" s="74">
        <f t="shared" si="69"/>
        <v>75.6762512039873</v>
      </c>
      <c r="AS87" s="74">
        <f t="shared" si="69"/>
        <v>75.67459500860991</v>
      </c>
      <c r="AT87" s="74">
        <f t="shared" si="69"/>
        <v>75.66599776497033</v>
      </c>
      <c r="AU87" s="74">
        <f t="shared" si="70"/>
        <v>75.62167790868696</v>
      </c>
      <c r="AW87" s="6">
        <v>7000</v>
      </c>
      <c r="AX87" s="6">
        <f t="shared" si="44"/>
        <v>0.021755411904751214</v>
      </c>
      <c r="AY87" s="20">
        <f t="shared" si="45"/>
        <v>0.027668264157419263</v>
      </c>
      <c r="AZ87" s="21">
        <f t="shared" si="46"/>
        <v>-0.00591285225266805</v>
      </c>
      <c r="BA87" s="1">
        <f t="shared" si="47"/>
        <v>0.8982586650410372</v>
      </c>
      <c r="BB87" s="1">
        <f t="shared" si="48"/>
        <v>-0.5128438440291481</v>
      </c>
      <c r="BC87" s="1">
        <f t="shared" si="49"/>
        <v>-2.104478224487779</v>
      </c>
      <c r="BD87" s="1">
        <f t="shared" si="50"/>
        <v>-1.7523948733852457</v>
      </c>
      <c r="BE87" s="1">
        <f t="shared" si="53"/>
        <v>73.47660269344044</v>
      </c>
      <c r="BF87" s="1">
        <f t="shared" si="53"/>
        <v>73.4766027092572</v>
      </c>
      <c r="BG87" s="1">
        <f t="shared" si="53"/>
        <v>73.47660247914345</v>
      </c>
      <c r="BH87" s="1">
        <f t="shared" si="41"/>
        <v>73.47660582702186</v>
      </c>
      <c r="BI87" s="1">
        <f t="shared" si="41"/>
        <v>73.47655712243142</v>
      </c>
      <c r="BJ87" s="1">
        <f t="shared" si="41"/>
        <v>73.47726631177882</v>
      </c>
      <c r="BK87" s="1">
        <f t="shared" si="41"/>
        <v>73.4670718594026</v>
      </c>
      <c r="BL87" s="1">
        <f t="shared" si="51"/>
        <v>73.66442061799205</v>
      </c>
    </row>
    <row r="88" spans="1:64" ht="12.75">
      <c r="A88" s="80" t="s">
        <v>118</v>
      </c>
      <c r="B88" s="81" t="s">
        <v>109</v>
      </c>
      <c r="C88" s="82">
        <v>57658.36038</v>
      </c>
      <c r="D88" s="82">
        <v>0.0005</v>
      </c>
      <c r="E88" s="1">
        <f t="shared" si="35"/>
        <v>12547.142051013017</v>
      </c>
      <c r="F88" s="1">
        <f t="shared" si="54"/>
        <v>12547</v>
      </c>
      <c r="G88" s="1">
        <f t="shared" si="55"/>
        <v>0.05009499999869149</v>
      </c>
      <c r="K88" s="1">
        <f t="shared" si="43"/>
        <v>0.05009499999869149</v>
      </c>
      <c r="O88" s="1">
        <f t="shared" si="38"/>
        <v>0.03829275815409139</v>
      </c>
      <c r="Q88" s="73">
        <f t="shared" si="39"/>
        <v>42639.86038</v>
      </c>
      <c r="S88" s="14">
        <v>1</v>
      </c>
      <c r="Z88" s="1">
        <f t="shared" si="56"/>
        <v>12547</v>
      </c>
      <c r="AA88" s="74">
        <f t="shared" si="57"/>
        <v>0.06324774260042479</v>
      </c>
      <c r="AB88" s="74">
        <f t="shared" si="58"/>
        <v>0.042180219464231616</v>
      </c>
      <c r="AC88" s="74">
        <f t="shared" si="59"/>
        <v>0.05009499999869149</v>
      </c>
      <c r="AD88" s="74">
        <f t="shared" si="60"/>
        <v>-0.013152742601733297</v>
      </c>
      <c r="AE88" s="74">
        <f t="shared" si="61"/>
        <v>0.00017299463794744998</v>
      </c>
      <c r="AF88" s="1">
        <f t="shared" si="62"/>
        <v>0.05009499999869149</v>
      </c>
      <c r="AG88" s="75"/>
      <c r="AH88" s="1">
        <f t="shared" si="63"/>
        <v>0.007914780534459879</v>
      </c>
      <c r="AI88" s="1">
        <f t="shared" si="64"/>
        <v>0.8208092547071858</v>
      </c>
      <c r="AJ88" s="1">
        <f t="shared" si="65"/>
        <v>0.8185272820485381</v>
      </c>
      <c r="AK88" s="1">
        <f t="shared" si="66"/>
        <v>0.08882948160045628</v>
      </c>
      <c r="AL88" s="1">
        <f t="shared" si="67"/>
        <v>2.6813702201704537</v>
      </c>
      <c r="AM88" s="1">
        <f t="shared" si="68"/>
        <v>4.268748825962599</v>
      </c>
      <c r="AN88" s="74">
        <f t="shared" si="69"/>
        <v>77.98100758002994</v>
      </c>
      <c r="AO88" s="74">
        <f t="shared" si="69"/>
        <v>77.98100472111037</v>
      </c>
      <c r="AP88" s="74">
        <f t="shared" si="69"/>
        <v>77.98102158012975</v>
      </c>
      <c r="AQ88" s="74">
        <f t="shared" si="69"/>
        <v>77.9809221600992</v>
      </c>
      <c r="AR88" s="74">
        <f t="shared" si="69"/>
        <v>77.98150836493583</v>
      </c>
      <c r="AS88" s="74">
        <f t="shared" si="69"/>
        <v>77.97804884613096</v>
      </c>
      <c r="AT88" s="74">
        <f t="shared" si="69"/>
        <v>77.99835914796195</v>
      </c>
      <c r="AU88" s="74">
        <f t="shared" si="70"/>
        <v>77.8749717878523</v>
      </c>
      <c r="AW88" s="6">
        <v>7200</v>
      </c>
      <c r="AX88" s="6">
        <f t="shared" si="44"/>
        <v>0.021644135920844115</v>
      </c>
      <c r="AY88" s="20">
        <f t="shared" si="45"/>
        <v>0.028476930181977</v>
      </c>
      <c r="AZ88" s="21">
        <f t="shared" si="46"/>
        <v>-0.006832794261132885</v>
      </c>
      <c r="BA88" s="1">
        <f t="shared" si="47"/>
        <v>0.9221099583080965</v>
      </c>
      <c r="BB88" s="1">
        <f t="shared" si="48"/>
        <v>-0.6226630910336838</v>
      </c>
      <c r="BC88" s="1">
        <f t="shared" si="49"/>
        <v>-1.970830924269054</v>
      </c>
      <c r="BD88" s="1">
        <f t="shared" si="50"/>
        <v>-1.508554311740413</v>
      </c>
      <c r="BE88" s="1">
        <f t="shared" si="53"/>
        <v>73.62050085414111</v>
      </c>
      <c r="BF88" s="1">
        <f t="shared" si="53"/>
        <v>73.62050085466497</v>
      </c>
      <c r="BG88" s="1">
        <f t="shared" si="53"/>
        <v>73.62050084191631</v>
      </c>
      <c r="BH88" s="1">
        <f t="shared" si="41"/>
        <v>73.62050115217374</v>
      </c>
      <c r="BI88" s="1">
        <f t="shared" si="41"/>
        <v>73.62049360172742</v>
      </c>
      <c r="BJ88" s="1">
        <f t="shared" si="41"/>
        <v>73.6206774270902</v>
      </c>
      <c r="BK88" s="1">
        <f t="shared" si="41"/>
        <v>73.61624678153706</v>
      </c>
      <c r="BL88" s="1">
        <f t="shared" si="51"/>
        <v>73.8162342531051</v>
      </c>
    </row>
    <row r="89" spans="1:64" ht="12.75">
      <c r="A89" s="83" t="s">
        <v>119</v>
      </c>
      <c r="B89" s="84" t="s">
        <v>110</v>
      </c>
      <c r="C89" s="85">
        <v>57715.31424000021</v>
      </c>
      <c r="D89" s="85">
        <v>0.0006</v>
      </c>
      <c r="E89" s="1">
        <f>+(C89-C$7)/C$8</f>
        <v>12708.642270775144</v>
      </c>
      <c r="F89" s="1">
        <f t="shared" si="54"/>
        <v>12708.5</v>
      </c>
      <c r="G89" s="1">
        <f t="shared" si="55"/>
        <v>0.05017250021046493</v>
      </c>
      <c r="K89" s="1">
        <f>+G89</f>
        <v>0.05017250021046493</v>
      </c>
      <c r="O89" s="1">
        <f>+C$11+C$12*$F89</f>
        <v>0.038723937464084465</v>
      </c>
      <c r="Q89" s="73">
        <f>+C89-15018.5</f>
        <v>42696.81424000021</v>
      </c>
      <c r="S89" s="14">
        <v>1</v>
      </c>
      <c r="Z89" s="1">
        <f t="shared" si="56"/>
        <v>12708.5</v>
      </c>
      <c r="AA89" s="74">
        <f t="shared" si="57"/>
        <v>0.06371743538970975</v>
      </c>
      <c r="AB89" s="74">
        <f t="shared" si="58"/>
        <v>0.042756242606115456</v>
      </c>
      <c r="AC89" s="74">
        <f t="shared" si="59"/>
        <v>0.05017250021046493</v>
      </c>
      <c r="AD89" s="74">
        <f t="shared" si="60"/>
        <v>-0.013544935179244821</v>
      </c>
      <c r="AE89" s="74">
        <f t="shared" si="61"/>
        <v>0.00018346526900994394</v>
      </c>
      <c r="AF89" s="1">
        <f t="shared" si="62"/>
        <v>0.05017250021046493</v>
      </c>
      <c r="AG89" s="75"/>
      <c r="AH89" s="1">
        <f t="shared" si="63"/>
        <v>0.007416257604349473</v>
      </c>
      <c r="AI89" s="1">
        <f t="shared" si="64"/>
        <v>0.8137664072519954</v>
      </c>
      <c r="AJ89" s="1">
        <f t="shared" si="65"/>
        <v>0.7654969066019932</v>
      </c>
      <c r="AK89" s="1">
        <f t="shared" si="66"/>
        <v>0.0729180974256074</v>
      </c>
      <c r="AL89" s="1">
        <f t="shared" si="67"/>
        <v>2.7683996725068094</v>
      </c>
      <c r="AM89" s="1">
        <f t="shared" si="68"/>
        <v>5.2968139101825615</v>
      </c>
      <c r="AN89" s="74">
        <f aca="true" t="shared" si="71" ref="AN89:AT89">$AU89+$AB$7*SIN(AO89)</f>
        <v>78.08535719643089</v>
      </c>
      <c r="AO89" s="74">
        <f t="shared" si="71"/>
        <v>78.08535377733027</v>
      </c>
      <c r="AP89" s="74">
        <f t="shared" si="71"/>
        <v>78.08537280401829</v>
      </c>
      <c r="AQ89" s="74">
        <f t="shared" si="71"/>
        <v>78.08526692163036</v>
      </c>
      <c r="AR89" s="74">
        <f t="shared" si="71"/>
        <v>78.08585608129026</v>
      </c>
      <c r="AS89" s="74">
        <f t="shared" si="71"/>
        <v>78.08257566980787</v>
      </c>
      <c r="AT89" s="74">
        <f t="shared" si="71"/>
        <v>78.10077506850081</v>
      </c>
      <c r="AU89" s="74">
        <f t="shared" si="70"/>
        <v>77.99756129820608</v>
      </c>
      <c r="AW89" s="6">
        <v>7200</v>
      </c>
      <c r="AX89" s="6">
        <f>AB$3+AB$4*AW89+AB$5*AW89^2+AZ89</f>
        <v>0.021644135920844115</v>
      </c>
      <c r="AY89" s="20">
        <f>AB$3+AB$4*AW89+AB$5*AW89^2</f>
        <v>0.028476930181977</v>
      </c>
      <c r="AZ89" s="21">
        <f>$AB$6*($AB$11/BA89*BB89+$AB$12)</f>
        <v>-0.006832794261132885</v>
      </c>
      <c r="BA89" s="1">
        <f>1+$AB$7*COS(BC89)</f>
        <v>0.9221099583080965</v>
      </c>
      <c r="BB89" s="1">
        <f>SIN(BC89+RADIANS($AB$9))</f>
        <v>-0.6226630910336838</v>
      </c>
      <c r="BC89" s="1">
        <f>2*ATAN(BD89)</f>
        <v>-1.970830924269054</v>
      </c>
      <c r="BD89" s="1">
        <f>SQRT((1+$AB$7)/(1-$AB$7))*TAN(BE89/2)</f>
        <v>-1.508554311740413</v>
      </c>
      <c r="BE89" s="1">
        <f aca="true" t="shared" si="72" ref="BE89:BF118">$BL89+$AB$7*SIN(BF89)</f>
        <v>73.62050085414111</v>
      </c>
      <c r="BF89" s="1">
        <f t="shared" si="72"/>
        <v>73.62050085466497</v>
      </c>
      <c r="BG89" s="1">
        <f aca="true" t="shared" si="73" ref="BG89:BK90">$BL89+$AB$7*SIN(BH89)</f>
        <v>73.62050084191631</v>
      </c>
      <c r="BH89" s="1">
        <f t="shared" si="73"/>
        <v>73.62050115217374</v>
      </c>
      <c r="BI89" s="1">
        <f t="shared" si="73"/>
        <v>73.62049360172742</v>
      </c>
      <c r="BJ89" s="1">
        <f t="shared" si="73"/>
        <v>73.6206774270902</v>
      </c>
      <c r="BK89" s="1">
        <f t="shared" si="73"/>
        <v>73.61624678153706</v>
      </c>
      <c r="BL89" s="1">
        <f>RADIANS($AB$9)+$AB$18*(AW89-AB$15)</f>
        <v>73.8162342531051</v>
      </c>
    </row>
    <row r="90" spans="1:64" ht="12.75">
      <c r="A90" s="83" t="s">
        <v>119</v>
      </c>
      <c r="B90" s="84" t="s">
        <v>110</v>
      </c>
      <c r="C90" s="85">
        <v>57715.31590999989</v>
      </c>
      <c r="D90" s="85">
        <v>0.0009</v>
      </c>
      <c r="E90" s="1">
        <f>+(C90-C$7)/C$8</f>
        <v>12708.647006280602</v>
      </c>
      <c r="F90" s="1">
        <f t="shared" si="54"/>
        <v>12708.5</v>
      </c>
      <c r="G90" s="1">
        <f t="shared" si="55"/>
        <v>0.051842499888152815</v>
      </c>
      <c r="K90" s="1">
        <f>+G90</f>
        <v>0.051842499888152815</v>
      </c>
      <c r="O90" s="1">
        <f>+C$11+C$12*$F90</f>
        <v>0.038723937464084465</v>
      </c>
      <c r="Q90" s="73">
        <f>+C90-15018.5</f>
        <v>42696.81590999989</v>
      </c>
      <c r="S90" s="14">
        <v>1</v>
      </c>
      <c r="Z90" s="1">
        <f t="shared" si="56"/>
        <v>12708.5</v>
      </c>
      <c r="AA90" s="74">
        <f t="shared" si="57"/>
        <v>0.06371743538970975</v>
      </c>
      <c r="AB90" s="74">
        <f t="shared" si="58"/>
        <v>0.04442624228380334</v>
      </c>
      <c r="AC90" s="74">
        <f t="shared" si="59"/>
        <v>0.051842499888152815</v>
      </c>
      <c r="AD90" s="74">
        <f t="shared" si="60"/>
        <v>-0.011874935501556938</v>
      </c>
      <c r="AE90" s="74">
        <f t="shared" si="61"/>
        <v>0.00014101409316613734</v>
      </c>
      <c r="AF90" s="1">
        <f t="shared" si="62"/>
        <v>0.051842499888152815</v>
      </c>
      <c r="AG90" s="75"/>
      <c r="AH90" s="1">
        <f t="shared" si="63"/>
        <v>0.007416257604349473</v>
      </c>
      <c r="AI90" s="1">
        <f t="shared" si="64"/>
        <v>0.8137664072519954</v>
      </c>
      <c r="AJ90" s="1">
        <f t="shared" si="65"/>
        <v>0.7654969066019932</v>
      </c>
      <c r="AK90" s="1">
        <f t="shared" si="66"/>
        <v>0.0729180974256074</v>
      </c>
      <c r="AL90" s="1">
        <f t="shared" si="67"/>
        <v>2.7683996725068094</v>
      </c>
      <c r="AM90" s="1">
        <f t="shared" si="68"/>
        <v>5.2968139101825615</v>
      </c>
      <c r="AN90" s="74">
        <f aca="true" t="shared" si="74" ref="AN90:AT90">$AU90+$AB$7*SIN(AO90)</f>
        <v>78.08535719643089</v>
      </c>
      <c r="AO90" s="74">
        <f t="shared" si="74"/>
        <v>78.08535377733027</v>
      </c>
      <c r="AP90" s="74">
        <f t="shared" si="74"/>
        <v>78.08537280401829</v>
      </c>
      <c r="AQ90" s="74">
        <f t="shared" si="74"/>
        <v>78.08526692163036</v>
      </c>
      <c r="AR90" s="74">
        <f t="shared" si="74"/>
        <v>78.08585608129026</v>
      </c>
      <c r="AS90" s="74">
        <f t="shared" si="74"/>
        <v>78.08257566980787</v>
      </c>
      <c r="AT90" s="74">
        <f t="shared" si="74"/>
        <v>78.10077506850081</v>
      </c>
      <c r="AU90" s="74">
        <f t="shared" si="70"/>
        <v>77.99756129820608</v>
      </c>
      <c r="AW90" s="6">
        <v>7200</v>
      </c>
      <c r="AX90" s="6">
        <f>AB$3+AB$4*AW90+AB$5*AW90^2+AZ90</f>
        <v>0.021644135920844115</v>
      </c>
      <c r="AY90" s="20">
        <f>AB$3+AB$4*AW90+AB$5*AW90^2</f>
        <v>0.028476930181977</v>
      </c>
      <c r="AZ90" s="21">
        <f>$AB$6*($AB$11/BA90*BB90+$AB$12)</f>
        <v>-0.006832794261132885</v>
      </c>
      <c r="BA90" s="1">
        <f>1+$AB$7*COS(BC90)</f>
        <v>0.9221099583080965</v>
      </c>
      <c r="BB90" s="1">
        <f>SIN(BC90+RADIANS($AB$9))</f>
        <v>-0.6226630910336838</v>
      </c>
      <c r="BC90" s="1">
        <f>2*ATAN(BD90)</f>
        <v>-1.970830924269054</v>
      </c>
      <c r="BD90" s="1">
        <f>SQRT((1+$AB$7)/(1-$AB$7))*TAN(BE90/2)</f>
        <v>-1.508554311740413</v>
      </c>
      <c r="BE90" s="1">
        <f t="shared" si="72"/>
        <v>73.62050085414111</v>
      </c>
      <c r="BF90" s="1">
        <f t="shared" si="72"/>
        <v>73.62050085466497</v>
      </c>
      <c r="BG90" s="1">
        <f t="shared" si="73"/>
        <v>73.62050084191631</v>
      </c>
      <c r="BH90" s="1">
        <f t="shared" si="73"/>
        <v>73.62050115217374</v>
      </c>
      <c r="BI90" s="1">
        <f t="shared" si="73"/>
        <v>73.62049360172742</v>
      </c>
      <c r="BJ90" s="1">
        <f t="shared" si="73"/>
        <v>73.6206774270902</v>
      </c>
      <c r="BK90" s="1">
        <f t="shared" si="73"/>
        <v>73.61624678153706</v>
      </c>
      <c r="BL90" s="1">
        <f>RADIANS($AB$9)+$AB$18*(AW90-AB$15)</f>
        <v>73.8162342531051</v>
      </c>
    </row>
    <row r="91" spans="3:64" ht="12.75">
      <c r="C91" s="36"/>
      <c r="D91" s="36"/>
      <c r="AA91" s="74"/>
      <c r="AB91" s="74"/>
      <c r="AC91" s="74"/>
      <c r="AD91" s="74"/>
      <c r="AE91" s="74"/>
      <c r="AG91" s="75"/>
      <c r="AN91" s="74"/>
      <c r="AO91" s="74"/>
      <c r="AP91" s="74"/>
      <c r="AQ91" s="74"/>
      <c r="AR91" s="74"/>
      <c r="AS91" s="74"/>
      <c r="AT91" s="74"/>
      <c r="AU91" s="74"/>
      <c r="AW91" s="6">
        <v>7800</v>
      </c>
      <c r="AX91" s="6">
        <f t="shared" si="44"/>
        <v>0.022241678525758698</v>
      </c>
      <c r="AY91" s="20">
        <f t="shared" si="45"/>
        <v>0.030987670741495936</v>
      </c>
      <c r="AZ91" s="21">
        <f t="shared" si="46"/>
        <v>-0.008745992215737238</v>
      </c>
      <c r="BA91" s="1">
        <f t="shared" si="47"/>
        <v>1.0100751359299143</v>
      </c>
      <c r="BB91" s="1">
        <f t="shared" si="48"/>
        <v>-0.9012185053970637</v>
      </c>
      <c r="BC91" s="1">
        <f t="shared" si="49"/>
        <v>-1.5203993163070657</v>
      </c>
      <c r="BD91" s="1">
        <f t="shared" si="50"/>
        <v>-0.9508315536819554</v>
      </c>
      <c r="BE91" s="1">
        <f t="shared" si="72"/>
        <v>74.07791692143307</v>
      </c>
      <c r="BF91" s="1">
        <f t="shared" si="72"/>
        <v>74.07791692528355</v>
      </c>
      <c r="BG91" s="1">
        <f aca="true" t="shared" si="75" ref="BG91:BG118">$BL91+$AB$7*SIN(BH91)</f>
        <v>74.07791700295212</v>
      </c>
      <c r="BH91" s="1">
        <f t="shared" si="41"/>
        <v>74.07791856961458</v>
      </c>
      <c r="BI91" s="1">
        <f t="shared" si="41"/>
        <v>74.07795016890773</v>
      </c>
      <c r="BJ91" s="1">
        <f t="shared" si="41"/>
        <v>74.07858668987906</v>
      </c>
      <c r="BK91" s="1">
        <f t="shared" si="41"/>
        <v>74.091088318279</v>
      </c>
      <c r="BL91" s="1">
        <f t="shared" si="51"/>
        <v>74.27167515844422</v>
      </c>
    </row>
    <row r="92" spans="3:64" ht="12.75">
      <c r="C92" s="36"/>
      <c r="D92" s="36"/>
      <c r="AA92" s="74"/>
      <c r="AB92" s="74"/>
      <c r="AC92" s="74"/>
      <c r="AD92" s="74"/>
      <c r="AE92" s="74"/>
      <c r="AG92" s="75"/>
      <c r="AN92" s="74"/>
      <c r="AO92" s="74"/>
      <c r="AP92" s="74"/>
      <c r="AQ92" s="74"/>
      <c r="AR92" s="74"/>
      <c r="AS92" s="74"/>
      <c r="AT92" s="74"/>
      <c r="AU92" s="74"/>
      <c r="AW92" s="6">
        <v>8000</v>
      </c>
      <c r="AX92" s="6">
        <f t="shared" si="44"/>
        <v>0.02285066985703155</v>
      </c>
      <c r="AY92" s="20">
        <f t="shared" si="45"/>
        <v>0.031852831756617496</v>
      </c>
      <c r="AZ92" s="21">
        <f t="shared" si="46"/>
        <v>-0.009002161899585946</v>
      </c>
      <c r="BA92" s="1">
        <f t="shared" si="47"/>
        <v>1.043758864874851</v>
      </c>
      <c r="BB92" s="1">
        <f t="shared" si="48"/>
        <v>-0.9615948166193451</v>
      </c>
      <c r="BC92" s="1">
        <f t="shared" si="49"/>
        <v>-1.350217641129365</v>
      </c>
      <c r="BD92" s="1">
        <f t="shared" si="50"/>
        <v>-0.8006034981177867</v>
      </c>
      <c r="BE92" s="1">
        <f t="shared" si="72"/>
        <v>74.24029391379747</v>
      </c>
      <c r="BF92" s="1">
        <f t="shared" si="72"/>
        <v>74.24029396911304</v>
      </c>
      <c r="BG92" s="1">
        <f t="shared" si="75"/>
        <v>74.240294658426</v>
      </c>
      <c r="BH92" s="1">
        <f t="shared" si="41"/>
        <v>74.24030324818216</v>
      </c>
      <c r="BI92" s="1">
        <f t="shared" si="41"/>
        <v>74.24041027384503</v>
      </c>
      <c r="BJ92" s="1">
        <f t="shared" si="41"/>
        <v>74.24174159504793</v>
      </c>
      <c r="BK92" s="1">
        <f t="shared" si="41"/>
        <v>74.2579781757017</v>
      </c>
      <c r="BL92" s="1">
        <f t="shared" si="51"/>
        <v>74.42348879355727</v>
      </c>
    </row>
    <row r="93" spans="3:64" ht="12.75">
      <c r="C93" s="36"/>
      <c r="D93" s="36"/>
      <c r="AA93" s="74"/>
      <c r="AB93" s="74"/>
      <c r="AC93" s="74"/>
      <c r="AD93" s="74"/>
      <c r="AE93" s="74"/>
      <c r="AG93" s="75"/>
      <c r="AN93" s="74"/>
      <c r="AO93" s="74"/>
      <c r="AP93" s="74"/>
      <c r="AQ93" s="74"/>
      <c r="AR93" s="74"/>
      <c r="AS93" s="74"/>
      <c r="AT93" s="74"/>
      <c r="AU93" s="74"/>
      <c r="AW93" s="6">
        <v>8200</v>
      </c>
      <c r="AX93" s="6">
        <f t="shared" si="44"/>
        <v>0.023714074128132607</v>
      </c>
      <c r="AY93" s="20">
        <f t="shared" si="45"/>
        <v>0.03273211651938</v>
      </c>
      <c r="AZ93" s="21">
        <f t="shared" si="46"/>
        <v>-0.009018042391247396</v>
      </c>
      <c r="BA93" s="1">
        <f t="shared" si="47"/>
        <v>1.07830544943678</v>
      </c>
      <c r="BB93" s="1">
        <f t="shared" si="48"/>
        <v>-0.9953639001516322</v>
      </c>
      <c r="BC93" s="1">
        <f t="shared" si="49"/>
        <v>-1.1685055681101597</v>
      </c>
      <c r="BD93" s="1">
        <f t="shared" si="50"/>
        <v>-0.6612637420705898</v>
      </c>
      <c r="BE93" s="1">
        <f t="shared" si="72"/>
        <v>74.40808168416635</v>
      </c>
      <c r="BF93" s="1">
        <f t="shared" si="72"/>
        <v>74.40808198075997</v>
      </c>
      <c r="BG93" s="1">
        <f t="shared" si="75"/>
        <v>74.408084684082</v>
      </c>
      <c r="BH93" s="1">
        <f t="shared" si="41"/>
        <v>74.40810932317363</v>
      </c>
      <c r="BI93" s="1">
        <f t="shared" si="41"/>
        <v>74.40833385047281</v>
      </c>
      <c r="BJ93" s="1">
        <f t="shared" si="41"/>
        <v>74.41037636207083</v>
      </c>
      <c r="BK93" s="1">
        <f t="shared" si="41"/>
        <v>74.42867529847102</v>
      </c>
      <c r="BL93" s="1">
        <f t="shared" si="51"/>
        <v>74.57530242867031</v>
      </c>
    </row>
    <row r="94" spans="3:64" ht="12.75">
      <c r="C94" s="36"/>
      <c r="D94" s="36"/>
      <c r="AA94" s="74"/>
      <c r="AB94" s="74"/>
      <c r="AC94" s="74"/>
      <c r="AD94" s="74"/>
      <c r="AE94" s="74"/>
      <c r="AG94" s="75"/>
      <c r="AN94" s="74"/>
      <c r="AO94" s="74"/>
      <c r="AP94" s="74"/>
      <c r="AQ94" s="74"/>
      <c r="AR94" s="74"/>
      <c r="AS94" s="74"/>
      <c r="AT94" s="74"/>
      <c r="AU94" s="74"/>
      <c r="AW94" s="6">
        <v>8400</v>
      </c>
      <c r="AX94" s="6">
        <f t="shared" si="44"/>
        <v>0.024856767899531458</v>
      </c>
      <c r="AY94" s="20">
        <f t="shared" si="45"/>
        <v>0.03362552502978347</v>
      </c>
      <c r="AZ94" s="21">
        <f t="shared" si="46"/>
        <v>-0.00876875713025201</v>
      </c>
      <c r="BA94" s="1">
        <f t="shared" si="47"/>
        <v>1.1122628977034343</v>
      </c>
      <c r="BB94" s="1">
        <f t="shared" si="48"/>
        <v>-0.9952649388253182</v>
      </c>
      <c r="BC94" s="1">
        <f t="shared" si="49"/>
        <v>-0.9748230718644382</v>
      </c>
      <c r="BD94" s="1">
        <f t="shared" si="50"/>
        <v>-0.5300678337913293</v>
      </c>
      <c r="BE94" s="1">
        <f t="shared" si="72"/>
        <v>74.58130864065029</v>
      </c>
      <c r="BF94" s="1">
        <f t="shared" si="72"/>
        <v>74.58130954190513</v>
      </c>
      <c r="BG94" s="1">
        <f t="shared" si="75"/>
        <v>74.5813161254383</v>
      </c>
      <c r="BH94" s="1">
        <f t="shared" si="41"/>
        <v>74.58136421577353</v>
      </c>
      <c r="BI94" s="1">
        <f t="shared" si="41"/>
        <v>74.58171542365615</v>
      </c>
      <c r="BJ94" s="1">
        <f t="shared" si="41"/>
        <v>74.58427635879636</v>
      </c>
      <c r="BK94" s="1">
        <f t="shared" si="41"/>
        <v>74.60274530691329</v>
      </c>
      <c r="BL94" s="1">
        <f t="shared" si="51"/>
        <v>74.72711606378336</v>
      </c>
    </row>
    <row r="95" spans="3:64" ht="12.75">
      <c r="C95" s="36"/>
      <c r="D95" s="36"/>
      <c r="AA95" s="74"/>
      <c r="AB95" s="74"/>
      <c r="AC95" s="74"/>
      <c r="AD95" s="74"/>
      <c r="AE95" s="74"/>
      <c r="AG95" s="75"/>
      <c r="AN95" s="74"/>
      <c r="AO95" s="74"/>
      <c r="AP95" s="74"/>
      <c r="AQ95" s="74"/>
      <c r="AR95" s="74"/>
      <c r="AS95" s="74"/>
      <c r="AT95" s="74"/>
      <c r="AU95" s="74"/>
      <c r="AW95" s="6">
        <v>8600</v>
      </c>
      <c r="AX95" s="6">
        <f t="shared" si="44"/>
        <v>0.02629532726465224</v>
      </c>
      <c r="AY95" s="20">
        <f t="shared" si="45"/>
        <v>0.0345330572878279</v>
      </c>
      <c r="AZ95" s="21">
        <f t="shared" si="46"/>
        <v>-0.008237730023175658</v>
      </c>
      <c r="BA95" s="1">
        <f t="shared" si="47"/>
        <v>1.1436730480060446</v>
      </c>
      <c r="BB95" s="1">
        <f t="shared" si="48"/>
        <v>-0.9544965579982247</v>
      </c>
      <c r="BC95" s="1">
        <f t="shared" si="49"/>
        <v>-0.7693467884006179</v>
      </c>
      <c r="BD95" s="1">
        <f t="shared" si="50"/>
        <v>-0.4048418382557576</v>
      </c>
      <c r="BE95" s="1">
        <f t="shared" si="72"/>
        <v>74.75973318962298</v>
      </c>
      <c r="BF95" s="1">
        <f t="shared" si="72"/>
        <v>74.7597349937921</v>
      </c>
      <c r="BG95" s="1">
        <f t="shared" si="75"/>
        <v>74.75974622771147</v>
      </c>
      <c r="BH95" s="1">
        <f t="shared" si="41"/>
        <v>74.7598161752251</v>
      </c>
      <c r="BI95" s="1">
        <f t="shared" si="41"/>
        <v>74.76025161875397</v>
      </c>
      <c r="BJ95" s="1">
        <f t="shared" si="41"/>
        <v>74.76295922883712</v>
      </c>
      <c r="BK95" s="1">
        <f t="shared" si="41"/>
        <v>74.77967623436427</v>
      </c>
      <c r="BL95" s="1">
        <f t="shared" si="51"/>
        <v>74.8789296988964</v>
      </c>
    </row>
    <row r="96" spans="3:64" ht="12.75">
      <c r="C96" s="36"/>
      <c r="D96" s="36"/>
      <c r="AA96" s="74"/>
      <c r="AB96" s="74"/>
      <c r="AC96" s="74"/>
      <c r="AD96" s="74"/>
      <c r="AE96" s="74"/>
      <c r="AG96" s="75"/>
      <c r="AN96" s="74"/>
      <c r="AO96" s="74"/>
      <c r="AP96" s="74"/>
      <c r="AQ96" s="74"/>
      <c r="AR96" s="74"/>
      <c r="AS96" s="74"/>
      <c r="AT96" s="74"/>
      <c r="AU96" s="74"/>
      <c r="AW96" s="6">
        <v>8800</v>
      </c>
      <c r="AX96" s="6">
        <f t="shared" si="44"/>
        <v>0.02803331305718781</v>
      </c>
      <c r="AY96" s="20">
        <f t="shared" si="45"/>
        <v>0.03545471329351328</v>
      </c>
      <c r="AZ96" s="21">
        <f t="shared" si="46"/>
        <v>-0.007421400236325472</v>
      </c>
      <c r="BA96" s="1">
        <f t="shared" si="47"/>
        <v>1.1701784303047567</v>
      </c>
      <c r="BB96" s="1">
        <f t="shared" si="48"/>
        <v>-0.8682853975358825</v>
      </c>
      <c r="BC96" s="1">
        <f t="shared" si="49"/>
        <v>-0.5531151262712884</v>
      </c>
      <c r="BD96" s="1">
        <f t="shared" si="50"/>
        <v>-0.2838309134646876</v>
      </c>
      <c r="BE96" s="1">
        <f t="shared" si="72"/>
        <v>74.94276978149942</v>
      </c>
      <c r="BF96" s="1">
        <f t="shared" si="72"/>
        <v>74.9427722655521</v>
      </c>
      <c r="BG96" s="1">
        <f t="shared" si="75"/>
        <v>74.94278609557006</v>
      </c>
      <c r="BH96" s="1">
        <f t="shared" si="41"/>
        <v>74.94286309278735</v>
      </c>
      <c r="BI96" s="1">
        <f t="shared" si="41"/>
        <v>74.94329171390717</v>
      </c>
      <c r="BJ96" s="1">
        <f t="shared" si="41"/>
        <v>74.94567608463859</v>
      </c>
      <c r="BK96" s="1">
        <f t="shared" si="41"/>
        <v>74.95889030401449</v>
      </c>
      <c r="BL96" s="1">
        <f t="shared" si="51"/>
        <v>75.03074333400944</v>
      </c>
    </row>
    <row r="97" spans="3:64" ht="12.75">
      <c r="C97" s="36"/>
      <c r="D97" s="36"/>
      <c r="AA97" s="74"/>
      <c r="AB97" s="74"/>
      <c r="AC97" s="74"/>
      <c r="AD97" s="74"/>
      <c r="AE97" s="74"/>
      <c r="AG97" s="75"/>
      <c r="AN97" s="74"/>
      <c r="AO97" s="74"/>
      <c r="AP97" s="74"/>
      <c r="AQ97" s="74"/>
      <c r="AR97" s="74"/>
      <c r="AS97" s="74"/>
      <c r="AT97" s="74"/>
      <c r="AU97" s="74"/>
      <c r="AW97" s="6">
        <v>9000</v>
      </c>
      <c r="AX97" s="6">
        <f t="shared" si="44"/>
        <v>0.030056816770297628</v>
      </c>
      <c r="AY97" s="20">
        <f t="shared" si="45"/>
        <v>0.03639049304683962</v>
      </c>
      <c r="AZ97" s="21">
        <f t="shared" si="46"/>
        <v>-0.0063336762765419915</v>
      </c>
      <c r="BA97" s="1">
        <f t="shared" si="47"/>
        <v>1.1893247561601366</v>
      </c>
      <c r="BB97" s="1">
        <f t="shared" si="48"/>
        <v>-0.7357823610953711</v>
      </c>
      <c r="BC97" s="1">
        <f t="shared" si="49"/>
        <v>-0.3282009532654544</v>
      </c>
      <c r="BD97" s="1">
        <f t="shared" si="50"/>
        <v>-0.1655895369765884</v>
      </c>
      <c r="BE97" s="1">
        <f t="shared" si="72"/>
        <v>75.12944693677983</v>
      </c>
      <c r="BF97" s="1">
        <f t="shared" si="72"/>
        <v>75.12944915891958</v>
      </c>
      <c r="BG97" s="1">
        <f t="shared" si="75"/>
        <v>75.1294606833623</v>
      </c>
      <c r="BH97" s="1">
        <f t="shared" si="41"/>
        <v>75.12952045074431</v>
      </c>
      <c r="BI97" s="1">
        <f t="shared" si="41"/>
        <v>75.12983039702775</v>
      </c>
      <c r="BJ97" s="1">
        <f t="shared" si="41"/>
        <v>75.13143731735565</v>
      </c>
      <c r="BK97" s="1">
        <f t="shared" si="41"/>
        <v>75.13975721959504</v>
      </c>
      <c r="BL97" s="1">
        <f t="shared" si="51"/>
        <v>75.18255696912249</v>
      </c>
    </row>
    <row r="98" spans="3:64" ht="12.75">
      <c r="C98" s="36"/>
      <c r="D98" s="36"/>
      <c r="AA98" s="74"/>
      <c r="AB98" s="74"/>
      <c r="AC98" s="74"/>
      <c r="AD98" s="74"/>
      <c r="AE98" s="74"/>
      <c r="AG98" s="75"/>
      <c r="AN98" s="74"/>
      <c r="AO98" s="74"/>
      <c r="AP98" s="74"/>
      <c r="AQ98" s="74"/>
      <c r="AR98" s="74"/>
      <c r="AS98" s="74"/>
      <c r="AT98" s="74"/>
      <c r="AU98" s="74"/>
      <c r="AW98" s="6">
        <v>9200</v>
      </c>
      <c r="AX98" s="6">
        <f t="shared" si="44"/>
        <v>0.03233185932301953</v>
      </c>
      <c r="AY98" s="20">
        <f t="shared" si="45"/>
        <v>0.03734039654780691</v>
      </c>
      <c r="AZ98" s="21">
        <f t="shared" si="46"/>
        <v>-0.00500853722478738</v>
      </c>
      <c r="BA98" s="1">
        <f t="shared" si="47"/>
        <v>1.199046179359217</v>
      </c>
      <c r="BB98" s="1">
        <f t="shared" si="48"/>
        <v>-0.5616037869429783</v>
      </c>
      <c r="BC98" s="1">
        <f t="shared" si="49"/>
        <v>-0.09770259726783595</v>
      </c>
      <c r="BD98" s="1">
        <f t="shared" si="50"/>
        <v>-0.04889019614887018</v>
      </c>
      <c r="BE98" s="1">
        <f t="shared" si="72"/>
        <v>75.31842869662789</v>
      </c>
      <c r="BF98" s="1">
        <f t="shared" si="72"/>
        <v>75.31842949864368</v>
      </c>
      <c r="BG98" s="1">
        <f t="shared" si="75"/>
        <v>75.31843352152225</v>
      </c>
      <c r="BH98" s="1">
        <f t="shared" si="41"/>
        <v>75.318453700098</v>
      </c>
      <c r="BI98" s="1">
        <f t="shared" si="41"/>
        <v>75.31855491442407</v>
      </c>
      <c r="BJ98" s="1">
        <f t="shared" si="41"/>
        <v>75.31906258609327</v>
      </c>
      <c r="BK98" s="1">
        <f t="shared" si="41"/>
        <v>75.32160866417641</v>
      </c>
      <c r="BL98" s="1">
        <f t="shared" si="51"/>
        <v>75.33437060423553</v>
      </c>
    </row>
    <row r="99" spans="3:64" ht="12.75">
      <c r="C99" s="36"/>
      <c r="D99" s="36"/>
      <c r="AA99" s="74"/>
      <c r="AB99" s="74"/>
      <c r="AC99" s="74"/>
      <c r="AD99" s="74"/>
      <c r="AE99" s="74"/>
      <c r="AG99" s="75"/>
      <c r="AN99" s="74"/>
      <c r="AO99" s="74"/>
      <c r="AP99" s="74"/>
      <c r="AQ99" s="74"/>
      <c r="AR99" s="74"/>
      <c r="AS99" s="74"/>
      <c r="AT99" s="74"/>
      <c r="AU99" s="74"/>
      <c r="AW99" s="6">
        <v>9400</v>
      </c>
      <c r="AX99" s="6">
        <f t="shared" si="44"/>
        <v>0.03480527489735717</v>
      </c>
      <c r="AY99" s="20">
        <f t="shared" si="45"/>
        <v>0.03830442379641516</v>
      </c>
      <c r="AZ99" s="21">
        <f t="shared" si="46"/>
        <v>-0.003499148899057992</v>
      </c>
      <c r="BA99" s="1">
        <f t="shared" si="47"/>
        <v>1.198193005785055</v>
      </c>
      <c r="BB99" s="1">
        <f t="shared" si="48"/>
        <v>-0.35610316816558696</v>
      </c>
      <c r="BC99" s="1">
        <f t="shared" si="49"/>
        <v>0.1345259013457018</v>
      </c>
      <c r="BD99" s="1">
        <f t="shared" si="50"/>
        <v>0.06736457394421377</v>
      </c>
      <c r="BE99" s="1">
        <f t="shared" si="72"/>
        <v>75.50811884121012</v>
      </c>
      <c r="BF99" s="1">
        <f t="shared" si="72"/>
        <v>75.50811775500384</v>
      </c>
      <c r="BG99" s="1">
        <f t="shared" si="75"/>
        <v>75.50811229101372</v>
      </c>
      <c r="BH99" s="1">
        <f t="shared" si="41"/>
        <v>75.5080848053197</v>
      </c>
      <c r="BI99" s="1">
        <f t="shared" si="41"/>
        <v>75.50794654436802</v>
      </c>
      <c r="BJ99" s="1">
        <f t="shared" si="41"/>
        <v>75.50725108387246</v>
      </c>
      <c r="BK99" s="1">
        <f t="shared" si="41"/>
        <v>75.50375367356209</v>
      </c>
      <c r="BL99" s="1">
        <f t="shared" si="51"/>
        <v>75.48618423934857</v>
      </c>
    </row>
    <row r="100" spans="3:64" ht="12.75">
      <c r="C100" s="36"/>
      <c r="D100" s="36"/>
      <c r="AA100" s="74"/>
      <c r="AB100" s="74"/>
      <c r="AC100" s="74"/>
      <c r="AD100" s="74"/>
      <c r="AE100" s="74"/>
      <c r="AG100" s="75"/>
      <c r="AN100" s="74"/>
      <c r="AO100" s="74"/>
      <c r="AP100" s="74"/>
      <c r="AQ100" s="74"/>
      <c r="AR100" s="74"/>
      <c r="AS100" s="74"/>
      <c r="AT100" s="74"/>
      <c r="AU100" s="74"/>
      <c r="AW100" s="6">
        <v>9600</v>
      </c>
      <c r="AX100" s="6">
        <f t="shared" si="44"/>
        <v>0.037409739447180776</v>
      </c>
      <c r="AY100" s="20">
        <f t="shared" si="45"/>
        <v>0.039282574792664365</v>
      </c>
      <c r="AZ100" s="21">
        <f t="shared" si="46"/>
        <v>-0.001872835345483587</v>
      </c>
      <c r="BA100" s="1">
        <f t="shared" si="47"/>
        <v>1.1868689450485796</v>
      </c>
      <c r="BB100" s="1">
        <f t="shared" si="48"/>
        <v>-0.13383698733292795</v>
      </c>
      <c r="BC100" s="1">
        <f t="shared" si="49"/>
        <v>0.3643804628096045</v>
      </c>
      <c r="BD100" s="1">
        <f t="shared" si="50"/>
        <v>0.18423319119369622</v>
      </c>
      <c r="BE100" s="1">
        <f t="shared" si="72"/>
        <v>75.69683633264322</v>
      </c>
      <c r="BF100" s="1">
        <f t="shared" si="72"/>
        <v>75.69683398647132</v>
      </c>
      <c r="BG100" s="1">
        <f t="shared" si="75"/>
        <v>75.69682171246308</v>
      </c>
      <c r="BH100" s="1">
        <f t="shared" si="41"/>
        <v>75.69675750169286</v>
      </c>
      <c r="BI100" s="1">
        <f t="shared" si="41"/>
        <v>75.69642160740317</v>
      </c>
      <c r="BJ100" s="1">
        <f t="shared" si="41"/>
        <v>75.69466506783513</v>
      </c>
      <c r="BK100" s="1">
        <f t="shared" si="41"/>
        <v>75.68549453064075</v>
      </c>
      <c r="BL100" s="1">
        <f t="shared" si="51"/>
        <v>75.63799787446162</v>
      </c>
    </row>
    <row r="101" spans="3:64" ht="12.75">
      <c r="C101" s="36"/>
      <c r="D101" s="36"/>
      <c r="AA101" s="74"/>
      <c r="AB101" s="74"/>
      <c r="AC101" s="74"/>
      <c r="AD101" s="74"/>
      <c r="AE101" s="74"/>
      <c r="AG101" s="75"/>
      <c r="AN101" s="74"/>
      <c r="AO101" s="74"/>
      <c r="AP101" s="74"/>
      <c r="AQ101" s="74"/>
      <c r="AR101" s="74"/>
      <c r="AS101" s="74"/>
      <c r="AT101" s="74"/>
      <c r="AU101" s="74"/>
      <c r="AW101" s="6">
        <v>9800</v>
      </c>
      <c r="AX101" s="6">
        <f t="shared" si="44"/>
        <v>0.04007188690432889</v>
      </c>
      <c r="AY101" s="20">
        <f t="shared" si="45"/>
        <v>0.040274849536554524</v>
      </c>
      <c r="AZ101" s="21">
        <f t="shared" si="46"/>
        <v>-0.00020296263222563073</v>
      </c>
      <c r="BA101" s="1">
        <f t="shared" si="47"/>
        <v>1.1663994587314113</v>
      </c>
      <c r="BB101" s="1">
        <f t="shared" si="48"/>
        <v>0.08935853402222965</v>
      </c>
      <c r="BC101" s="1">
        <f t="shared" si="49"/>
        <v>0.5880981450376882</v>
      </c>
      <c r="BD101" s="1">
        <f t="shared" si="50"/>
        <v>0.3028277885230528</v>
      </c>
      <c r="BE101" s="1">
        <f t="shared" si="72"/>
        <v>75.88301600466168</v>
      </c>
      <c r="BF101" s="1">
        <f t="shared" si="72"/>
        <v>75.88301358217838</v>
      </c>
      <c r="BG101" s="1">
        <f t="shared" si="75"/>
        <v>75.88299989236816</v>
      </c>
      <c r="BH101" s="1">
        <f t="shared" si="41"/>
        <v>75.88292253108757</v>
      </c>
      <c r="BI101" s="1">
        <f t="shared" si="41"/>
        <v>75.8824854207684</v>
      </c>
      <c r="BJ101" s="1">
        <f t="shared" si="41"/>
        <v>75.88001752308439</v>
      </c>
      <c r="BK101" s="1">
        <f t="shared" si="41"/>
        <v>75.86614281507669</v>
      </c>
      <c r="BL101" s="1">
        <f t="shared" si="51"/>
        <v>75.78981150957466</v>
      </c>
    </row>
    <row r="102" spans="3:64" ht="12.75">
      <c r="C102" s="36"/>
      <c r="D102" s="36"/>
      <c r="AA102" s="74"/>
      <c r="AB102" s="74"/>
      <c r="AC102" s="74"/>
      <c r="AD102" s="74"/>
      <c r="AE102" s="74"/>
      <c r="AG102" s="75"/>
      <c r="AN102" s="74"/>
      <c r="AO102" s="74"/>
      <c r="AP102" s="74"/>
      <c r="AQ102" s="74"/>
      <c r="AR102" s="74"/>
      <c r="AS102" s="74"/>
      <c r="AT102" s="74"/>
      <c r="AU102" s="74"/>
      <c r="AW102" s="6">
        <v>10000</v>
      </c>
      <c r="AX102" s="6">
        <f t="shared" si="44"/>
        <v>0.04272107643553618</v>
      </c>
      <c r="AY102" s="20">
        <f t="shared" si="45"/>
        <v>0.04128124802808564</v>
      </c>
      <c r="AZ102" s="21">
        <f t="shared" si="46"/>
        <v>0.001439828407450543</v>
      </c>
      <c r="BA102" s="1">
        <f t="shared" si="47"/>
        <v>1.1389487785342576</v>
      </c>
      <c r="BB102" s="1">
        <f t="shared" si="48"/>
        <v>0.2994463252468716</v>
      </c>
      <c r="BC102" s="1">
        <f t="shared" si="49"/>
        <v>0.8027325592256684</v>
      </c>
      <c r="BD102" s="1">
        <f t="shared" si="50"/>
        <v>0.4244046582982914</v>
      </c>
      <c r="BE102" s="1">
        <f t="shared" si="72"/>
        <v>76.06537500716006</v>
      </c>
      <c r="BF102" s="1">
        <f t="shared" si="72"/>
        <v>76.06537335013488</v>
      </c>
      <c r="BG102" s="1">
        <f t="shared" si="75"/>
        <v>76.06536280378455</v>
      </c>
      <c r="BH102" s="1">
        <f t="shared" si="41"/>
        <v>76.06529568223179</v>
      </c>
      <c r="BI102" s="1">
        <f t="shared" si="41"/>
        <v>76.06486857463099</v>
      </c>
      <c r="BJ102" s="1">
        <f t="shared" si="41"/>
        <v>76.06215415724989</v>
      </c>
      <c r="BK102" s="1">
        <f t="shared" si="41"/>
        <v>76.04503523914507</v>
      </c>
      <c r="BL102" s="1">
        <f t="shared" si="51"/>
        <v>75.9416251446877</v>
      </c>
    </row>
    <row r="103" spans="3:64" ht="12.75">
      <c r="C103" s="36"/>
      <c r="D103" s="36"/>
      <c r="AA103" s="74"/>
      <c r="AB103" s="74"/>
      <c r="AC103" s="74"/>
      <c r="AD103" s="74"/>
      <c r="AE103" s="74"/>
      <c r="AG103" s="75"/>
      <c r="AN103" s="74"/>
      <c r="AO103" s="74"/>
      <c r="AP103" s="74"/>
      <c r="AQ103" s="74"/>
      <c r="AR103" s="74"/>
      <c r="AS103" s="74"/>
      <c r="AT103" s="74"/>
      <c r="AU103" s="74"/>
      <c r="AW103" s="6">
        <v>10200</v>
      </c>
      <c r="AX103" s="6">
        <f t="shared" si="44"/>
        <v>0.0452963148864894</v>
      </c>
      <c r="AY103" s="20">
        <f t="shared" si="45"/>
        <v>0.04230177026725771</v>
      </c>
      <c r="AZ103" s="21">
        <f t="shared" si="46"/>
        <v>0.002994544619231688</v>
      </c>
      <c r="BA103" s="1">
        <f t="shared" si="47"/>
        <v>1.1069844718058308</v>
      </c>
      <c r="BB103" s="1">
        <f t="shared" si="48"/>
        <v>0.48622126374054114</v>
      </c>
      <c r="BC103" s="1">
        <f t="shared" si="49"/>
        <v>1.0063804758821944</v>
      </c>
      <c r="BD103" s="1">
        <f t="shared" si="50"/>
        <v>0.550452088990789</v>
      </c>
      <c r="BE103" s="1">
        <f t="shared" si="72"/>
        <v>76.24300369181182</v>
      </c>
      <c r="BF103" s="1">
        <f t="shared" si="72"/>
        <v>76.24300291323625</v>
      </c>
      <c r="BG103" s="1">
        <f t="shared" si="75"/>
        <v>76.24299704957285</v>
      </c>
      <c r="BH103" s="1">
        <f t="shared" si="41"/>
        <v>76.24295288998066</v>
      </c>
      <c r="BI103" s="1">
        <f t="shared" si="41"/>
        <v>76.24262039203113</v>
      </c>
      <c r="BJ103" s="1">
        <f t="shared" si="41"/>
        <v>76.24012084349948</v>
      </c>
      <c r="BK103" s="1">
        <f t="shared" si="41"/>
        <v>76.22154890543813</v>
      </c>
      <c r="BL103" s="1">
        <f t="shared" si="51"/>
        <v>76.09343877980075</v>
      </c>
    </row>
    <row r="104" spans="3:64" ht="12.75">
      <c r="C104" s="36"/>
      <c r="D104" s="36"/>
      <c r="AA104" s="74"/>
      <c r="AB104" s="74"/>
      <c r="AC104" s="74"/>
      <c r="AD104" s="74"/>
      <c r="AE104" s="74"/>
      <c r="AG104" s="75"/>
      <c r="AN104" s="74"/>
      <c r="AO104" s="74"/>
      <c r="AP104" s="74"/>
      <c r="AQ104" s="74"/>
      <c r="AR104" s="74"/>
      <c r="AS104" s="74"/>
      <c r="AT104" s="74"/>
      <c r="AU104" s="74"/>
      <c r="AW104" s="6">
        <v>10400</v>
      </c>
      <c r="AX104" s="6">
        <f t="shared" si="44"/>
        <v>0.047750012080972175</v>
      </c>
      <c r="AY104" s="20">
        <f t="shared" si="45"/>
        <v>0.04333641625407074</v>
      </c>
      <c r="AZ104" s="21">
        <f t="shared" si="46"/>
        <v>0.004413595826901434</v>
      </c>
      <c r="BA104" s="1">
        <f t="shared" si="47"/>
        <v>1.0728153520806312</v>
      </c>
      <c r="BB104" s="1">
        <f t="shared" si="48"/>
        <v>0.6438617567155903</v>
      </c>
      <c r="BC104" s="1">
        <f t="shared" si="49"/>
        <v>1.198154987624963</v>
      </c>
      <c r="BD104" s="1">
        <f t="shared" si="50"/>
        <v>0.6827833832218171</v>
      </c>
      <c r="BE104" s="1">
        <f t="shared" si="72"/>
        <v>76.41537513654796</v>
      </c>
      <c r="BF104" s="1">
        <f t="shared" si="72"/>
        <v>76.41537489915349</v>
      </c>
      <c r="BG104" s="1">
        <f t="shared" si="75"/>
        <v>76.41537264166043</v>
      </c>
      <c r="BH104" s="1">
        <f t="shared" si="41"/>
        <v>76.4153511745344</v>
      </c>
      <c r="BI104" s="1">
        <f t="shared" si="41"/>
        <v>76.41514707493101</v>
      </c>
      <c r="BJ104" s="1">
        <f t="shared" si="41"/>
        <v>76.41320994216683</v>
      </c>
      <c r="BK104" s="1">
        <f t="shared" si="41"/>
        <v>76.39511563546685</v>
      </c>
      <c r="BL104" s="1">
        <f t="shared" si="51"/>
        <v>76.2452524149138</v>
      </c>
    </row>
    <row r="105" spans="3:64" ht="12.75">
      <c r="C105" s="36"/>
      <c r="D105" s="36"/>
      <c r="AA105" s="74"/>
      <c r="AB105" s="74"/>
      <c r="AC105" s="74"/>
      <c r="AD105" s="74"/>
      <c r="AE105" s="74"/>
      <c r="AG105" s="75"/>
      <c r="AN105" s="74"/>
      <c r="AO105" s="74"/>
      <c r="AP105" s="74"/>
      <c r="AQ105" s="74"/>
      <c r="AR105" s="74"/>
      <c r="AS105" s="74"/>
      <c r="AT105" s="74"/>
      <c r="AU105" s="74"/>
      <c r="AW105" s="6">
        <v>10600</v>
      </c>
      <c r="AX105" s="6">
        <f t="shared" si="44"/>
        <v>0.0500486833771079</v>
      </c>
      <c r="AY105" s="20">
        <f t="shared" si="45"/>
        <v>0.04438518598852473</v>
      </c>
      <c r="AZ105" s="21">
        <f t="shared" si="46"/>
        <v>0.005663497388583171</v>
      </c>
      <c r="BA105" s="1">
        <f t="shared" si="47"/>
        <v>1.0383219598784685</v>
      </c>
      <c r="BB105" s="1">
        <f t="shared" si="48"/>
        <v>0.77033986538921</v>
      </c>
      <c r="BC105" s="1">
        <f t="shared" si="49"/>
        <v>1.3779942518727346</v>
      </c>
      <c r="BD105" s="1">
        <f t="shared" si="50"/>
        <v>0.8236514875720325</v>
      </c>
      <c r="BE105" s="1">
        <f t="shared" si="72"/>
        <v>76.58229596152377</v>
      </c>
      <c r="BF105" s="1">
        <f t="shared" si="72"/>
        <v>76.58229592212896</v>
      </c>
      <c r="BG105" s="1">
        <f t="shared" si="75"/>
        <v>76.58229539986854</v>
      </c>
      <c r="BH105" s="1">
        <f t="shared" si="41"/>
        <v>76.58228847627888</v>
      </c>
      <c r="BI105" s="1">
        <f t="shared" si="41"/>
        <v>76.58219670159473</v>
      </c>
      <c r="BJ105" s="1">
        <f t="shared" si="41"/>
        <v>76.58098214240566</v>
      </c>
      <c r="BK105" s="1">
        <f t="shared" si="41"/>
        <v>76.56523503955513</v>
      </c>
      <c r="BL105" s="1">
        <f t="shared" si="51"/>
        <v>76.39706605002682</v>
      </c>
    </row>
    <row r="106" spans="3:64" ht="12.75">
      <c r="C106" s="36"/>
      <c r="D106" s="36"/>
      <c r="AA106" s="74"/>
      <c r="AB106" s="74"/>
      <c r="AC106" s="74"/>
      <c r="AD106" s="74"/>
      <c r="AE106" s="74"/>
      <c r="AG106" s="75"/>
      <c r="AN106" s="74"/>
      <c r="AO106" s="74"/>
      <c r="AP106" s="74"/>
      <c r="AQ106" s="74"/>
      <c r="AR106" s="74"/>
      <c r="AS106" s="74"/>
      <c r="AT106" s="74"/>
      <c r="AU106" s="74"/>
      <c r="AW106" s="6">
        <v>10800</v>
      </c>
      <c r="AX106" s="6">
        <f t="shared" si="44"/>
        <v>0.05217157181608403</v>
      </c>
      <c r="AY106" s="20">
        <f t="shared" si="45"/>
        <v>0.045448079470619664</v>
      </c>
      <c r="AZ106" s="21">
        <f t="shared" si="46"/>
        <v>0.00672349234546436</v>
      </c>
      <c r="BA106" s="1">
        <f t="shared" si="47"/>
        <v>1.004876068336868</v>
      </c>
      <c r="BB106" s="1">
        <f t="shared" si="48"/>
        <v>0.8663231285065355</v>
      </c>
      <c r="BC106" s="1">
        <f t="shared" si="49"/>
        <v>1.5464135691807936</v>
      </c>
      <c r="BD106" s="1">
        <f t="shared" si="50"/>
        <v>0.9759097423215923</v>
      </c>
      <c r="BE106" s="1">
        <f t="shared" si="72"/>
        <v>76.74383002545521</v>
      </c>
      <c r="BF106" s="1">
        <f t="shared" si="72"/>
        <v>76.74383002330133</v>
      </c>
      <c r="BG106" s="1">
        <f t="shared" si="75"/>
        <v>76.74382997507095</v>
      </c>
      <c r="BH106" s="1">
        <f t="shared" si="41"/>
        <v>76.7438288950873</v>
      </c>
      <c r="BI106" s="1">
        <f t="shared" si="41"/>
        <v>76.74380471322095</v>
      </c>
      <c r="BJ106" s="1">
        <f t="shared" si="41"/>
        <v>76.74326392492034</v>
      </c>
      <c r="BK106" s="1">
        <f t="shared" si="41"/>
        <v>76.73148602737804</v>
      </c>
      <c r="BL106" s="1">
        <f t="shared" si="51"/>
        <v>76.54887968513987</v>
      </c>
    </row>
    <row r="107" spans="3:64" ht="12.75">
      <c r="C107" s="36"/>
      <c r="D107" s="36"/>
      <c r="AA107" s="74"/>
      <c r="AB107" s="74"/>
      <c r="AC107" s="74"/>
      <c r="AD107" s="74"/>
      <c r="AE107" s="74"/>
      <c r="AG107" s="75"/>
      <c r="AN107" s="74"/>
      <c r="AO107" s="74"/>
      <c r="AP107" s="74"/>
      <c r="AQ107" s="74"/>
      <c r="AR107" s="74"/>
      <c r="AS107" s="74"/>
      <c r="AT107" s="74"/>
      <c r="AU107" s="74"/>
      <c r="AW107" s="6">
        <v>11000</v>
      </c>
      <c r="AX107" s="6">
        <f t="shared" si="44"/>
        <v>0.05410829160931042</v>
      </c>
      <c r="AY107" s="20">
        <f t="shared" si="45"/>
        <v>0.04652509670035556</v>
      </c>
      <c r="AZ107" s="21">
        <f t="shared" si="46"/>
        <v>0.007583194908954859</v>
      </c>
      <c r="BA107" s="1">
        <f t="shared" si="47"/>
        <v>0.9733831588095588</v>
      </c>
      <c r="BB107" s="1">
        <f t="shared" si="48"/>
        <v>0.9340737650797692</v>
      </c>
      <c r="BC107" s="1">
        <f t="shared" si="49"/>
        <v>1.7042765486352323</v>
      </c>
      <c r="BD107" s="1">
        <f t="shared" si="50"/>
        <v>1.1432537519687231</v>
      </c>
      <c r="BE107" s="1">
        <f t="shared" si="72"/>
        <v>76.90022016502644</v>
      </c>
      <c r="BF107" s="1">
        <f t="shared" si="72"/>
        <v>76.90022016502304</v>
      </c>
      <c r="BG107" s="1">
        <f t="shared" si="75"/>
        <v>76.90022016477589</v>
      </c>
      <c r="BH107" s="1">
        <f t="shared" si="41"/>
        <v>76.90022014679967</v>
      </c>
      <c r="BI107" s="1">
        <f t="shared" si="41"/>
        <v>76.90021883936681</v>
      </c>
      <c r="BJ107" s="1">
        <f t="shared" si="41"/>
        <v>76.90012381458112</v>
      </c>
      <c r="BK107" s="1">
        <f t="shared" si="41"/>
        <v>76.89353649436495</v>
      </c>
      <c r="BL107" s="1">
        <f t="shared" si="51"/>
        <v>76.70069332025291</v>
      </c>
    </row>
    <row r="108" spans="3:64" ht="12.75">
      <c r="C108" s="36"/>
      <c r="D108" s="36"/>
      <c r="AA108" s="74"/>
      <c r="AB108" s="74"/>
      <c r="AC108" s="74"/>
      <c r="AD108" s="74"/>
      <c r="AE108" s="74"/>
      <c r="AG108" s="75"/>
      <c r="AN108" s="74"/>
      <c r="AO108" s="74"/>
      <c r="AP108" s="74"/>
      <c r="AQ108" s="74"/>
      <c r="AR108" s="74"/>
      <c r="AS108" s="74"/>
      <c r="AT108" s="74"/>
      <c r="AU108" s="74"/>
      <c r="AW108" s="6">
        <v>11200</v>
      </c>
      <c r="AX108" s="6">
        <f t="shared" si="44"/>
        <v>0.055856307169711766</v>
      </c>
      <c r="AY108" s="20">
        <f t="shared" si="45"/>
        <v>0.04761623767773241</v>
      </c>
      <c r="AZ108" s="21">
        <f t="shared" si="46"/>
        <v>0.00824006949197936</v>
      </c>
      <c r="BA108" s="1">
        <f t="shared" si="47"/>
        <v>0.9443786293744937</v>
      </c>
      <c r="BB108" s="1">
        <f t="shared" si="48"/>
        <v>0.9765912994983134</v>
      </c>
      <c r="BC108" s="1">
        <f t="shared" si="49"/>
        <v>1.8526189735390204</v>
      </c>
      <c r="BD108" s="1">
        <f t="shared" si="50"/>
        <v>1.330598784176928</v>
      </c>
      <c r="BE108" s="1">
        <f t="shared" si="72"/>
        <v>77.05182173448789</v>
      </c>
      <c r="BF108" s="1">
        <f t="shared" si="72"/>
        <v>77.05182173448873</v>
      </c>
      <c r="BG108" s="1">
        <f t="shared" si="75"/>
        <v>77.05182173443788</v>
      </c>
      <c r="BH108" s="1">
        <f t="shared" si="41"/>
        <v>77.05182173751179</v>
      </c>
      <c r="BI108" s="1">
        <f t="shared" si="41"/>
        <v>77.05182155168124</v>
      </c>
      <c r="BJ108" s="1">
        <f t="shared" si="41"/>
        <v>77.05183278519607</v>
      </c>
      <c r="BK108" s="1">
        <f t="shared" si="41"/>
        <v>77.0511509611505</v>
      </c>
      <c r="BL108" s="1">
        <f t="shared" si="51"/>
        <v>76.85250695536595</v>
      </c>
    </row>
    <row r="109" spans="3:64" ht="12.75">
      <c r="C109" s="36"/>
      <c r="D109" s="36"/>
      <c r="AA109" s="74"/>
      <c r="AB109" s="74"/>
      <c r="AC109" s="74"/>
      <c r="AD109" s="74"/>
      <c r="AE109" s="74"/>
      <c r="AG109" s="75"/>
      <c r="AN109" s="74"/>
      <c r="AO109" s="74"/>
      <c r="AP109" s="74"/>
      <c r="AQ109" s="74"/>
      <c r="AR109" s="74"/>
      <c r="AS109" s="74"/>
      <c r="AT109" s="74"/>
      <c r="AU109" s="74"/>
      <c r="AW109" s="6">
        <v>11400</v>
      </c>
      <c r="AX109" s="6">
        <f t="shared" si="44"/>
        <v>0.05741869378076097</v>
      </c>
      <c r="AY109" s="20">
        <f t="shared" si="45"/>
        <v>0.048721502402750215</v>
      </c>
      <c r="AZ109" s="21">
        <f t="shared" si="46"/>
        <v>0.008697191378010756</v>
      </c>
      <c r="BA109" s="1">
        <f t="shared" si="47"/>
        <v>0.9181315398154754</v>
      </c>
      <c r="BB109" s="1">
        <f t="shared" si="48"/>
        <v>0.9970456369543446</v>
      </c>
      <c r="BC109" s="1">
        <f t="shared" si="49"/>
        <v>1.9925294121020733</v>
      </c>
      <c r="BD109" s="1">
        <f t="shared" si="50"/>
        <v>1.544686350777373</v>
      </c>
      <c r="BE109" s="1">
        <f t="shared" si="72"/>
        <v>77.19905239304029</v>
      </c>
      <c r="BF109" s="1">
        <f t="shared" si="72"/>
        <v>77.19905239196859</v>
      </c>
      <c r="BG109" s="1">
        <f t="shared" si="75"/>
        <v>77.19905241546995</v>
      </c>
      <c r="BH109" s="1">
        <f t="shared" si="41"/>
        <v>77.19905190010934</v>
      </c>
      <c r="BI109" s="1">
        <f t="shared" si="41"/>
        <v>77.19906320117961</v>
      </c>
      <c r="BJ109" s="1">
        <f t="shared" si="41"/>
        <v>77.19881526071364</v>
      </c>
      <c r="BK109" s="1">
        <f t="shared" si="41"/>
        <v>77.20419599034142</v>
      </c>
      <c r="BL109" s="1">
        <f t="shared" si="51"/>
        <v>77.004320590479</v>
      </c>
    </row>
    <row r="110" spans="3:64" ht="12.75">
      <c r="C110" s="36"/>
      <c r="D110" s="36"/>
      <c r="AA110" s="74"/>
      <c r="AB110" s="74"/>
      <c r="AC110" s="74"/>
      <c r="AD110" s="74"/>
      <c r="AE110" s="74"/>
      <c r="AG110" s="75"/>
      <c r="AN110" s="74"/>
      <c r="AO110" s="74"/>
      <c r="AP110" s="74"/>
      <c r="AQ110" s="74"/>
      <c r="AR110" s="74"/>
      <c r="AS110" s="74"/>
      <c r="AT110" s="74"/>
      <c r="AU110" s="74"/>
      <c r="AW110" s="6">
        <v>11600</v>
      </c>
      <c r="AX110" s="6">
        <f t="shared" si="44"/>
        <v>0.058802346543364664</v>
      </c>
      <c r="AY110" s="20">
        <f t="shared" si="45"/>
        <v>0.04984089087540898</v>
      </c>
      <c r="AZ110" s="21">
        <f t="shared" si="46"/>
        <v>0.00896145566795568</v>
      </c>
      <c r="BA110" s="1">
        <f t="shared" si="47"/>
        <v>0.8947336782226925</v>
      </c>
      <c r="BB110" s="1">
        <f t="shared" si="48"/>
        <v>0.9984513721559894</v>
      </c>
      <c r="BC110" s="1">
        <f t="shared" si="49"/>
        <v>2.125076766098744</v>
      </c>
      <c r="BD110" s="1">
        <f t="shared" si="50"/>
        <v>1.7950942132761365</v>
      </c>
      <c r="BE110" s="1">
        <f t="shared" si="72"/>
        <v>77.3423572958687</v>
      </c>
      <c r="BF110" s="1">
        <f t="shared" si="72"/>
        <v>77.34235727279784</v>
      </c>
      <c r="BG110" s="1">
        <f t="shared" si="75"/>
        <v>77.34235758907514</v>
      </c>
      <c r="BH110" s="1">
        <f t="shared" si="41"/>
        <v>77.3423532532203</v>
      </c>
      <c r="BI110" s="1">
        <f t="shared" si="41"/>
        <v>77.34241268940379</v>
      </c>
      <c r="BJ110" s="1">
        <f t="shared" si="41"/>
        <v>77.3415971471537</v>
      </c>
      <c r="BK110" s="1">
        <f t="shared" si="41"/>
        <v>77.35264325599667</v>
      </c>
      <c r="BL110" s="1">
        <f t="shared" si="51"/>
        <v>77.15613422559204</v>
      </c>
    </row>
    <row r="111" spans="3:64" ht="12.75">
      <c r="C111" s="36"/>
      <c r="D111" s="36"/>
      <c r="AA111" s="74"/>
      <c r="AB111" s="74"/>
      <c r="AC111" s="74"/>
      <c r="AD111" s="74"/>
      <c r="AE111" s="74"/>
      <c r="AG111" s="75"/>
      <c r="AN111" s="74"/>
      <c r="AO111" s="74"/>
      <c r="AP111" s="74"/>
      <c r="AQ111" s="74"/>
      <c r="AR111" s="74"/>
      <c r="AS111" s="74"/>
      <c r="AT111" s="74"/>
      <c r="AU111" s="74"/>
      <c r="AW111" s="6">
        <v>11800</v>
      </c>
      <c r="AX111" s="6">
        <f t="shared" si="44"/>
        <v>0.0600166435590339</v>
      </c>
      <c r="AY111" s="20">
        <f t="shared" si="45"/>
        <v>0.05097440309570869</v>
      </c>
      <c r="AZ111" s="21">
        <f t="shared" si="46"/>
        <v>0.009042240463325203</v>
      </c>
      <c r="BA111" s="1">
        <f t="shared" si="47"/>
        <v>0.8741675002497642</v>
      </c>
      <c r="BB111" s="1">
        <f t="shared" si="48"/>
        <v>0.9835099014120994</v>
      </c>
      <c r="BC111" s="1">
        <f t="shared" si="49"/>
        <v>2.2512715823559173</v>
      </c>
      <c r="BD111" s="1">
        <f t="shared" si="50"/>
        <v>2.0959956610346087</v>
      </c>
      <c r="BE111" s="1">
        <f t="shared" si="72"/>
        <v>77.48218671910072</v>
      </c>
      <c r="BF111" s="1">
        <f t="shared" si="72"/>
        <v>77.48218657328093</v>
      </c>
      <c r="BG111" s="1">
        <f t="shared" si="75"/>
        <v>77.48218805839193</v>
      </c>
      <c r="BH111" s="1">
        <f t="shared" si="41"/>
        <v>77.4821729330011</v>
      </c>
      <c r="BI111" s="1">
        <f t="shared" si="41"/>
        <v>77.48232696139128</v>
      </c>
      <c r="BJ111" s="1">
        <f t="shared" si="41"/>
        <v>77.48075644964679</v>
      </c>
      <c r="BK111" s="1">
        <f t="shared" si="41"/>
        <v>77.49657019521332</v>
      </c>
      <c r="BL111" s="1">
        <f t="shared" si="51"/>
        <v>77.30794786070508</v>
      </c>
    </row>
    <row r="112" spans="3:64" ht="12.75">
      <c r="C112" s="36"/>
      <c r="D112" s="36"/>
      <c r="AA112" s="74"/>
      <c r="AB112" s="74"/>
      <c r="AC112" s="74"/>
      <c r="AD112" s="74"/>
      <c r="AE112" s="74"/>
      <c r="AG112" s="75"/>
      <c r="AN112" s="74"/>
      <c r="AO112" s="74"/>
      <c r="AP112" s="74"/>
      <c r="AQ112" s="74"/>
      <c r="AR112" s="74"/>
      <c r="AS112" s="74"/>
      <c r="AT112" s="74"/>
      <c r="AU112" s="74"/>
      <c r="AW112" s="6">
        <v>12000</v>
      </c>
      <c r="AX112" s="6">
        <f t="shared" si="44"/>
        <v>0.0610724984674008</v>
      </c>
      <c r="AY112" s="20">
        <f t="shared" si="45"/>
        <v>0.05212203906364937</v>
      </c>
      <c r="AZ112" s="21">
        <f t="shared" si="46"/>
        <v>0.008950459403751426</v>
      </c>
      <c r="BA112" s="1">
        <f t="shared" si="47"/>
        <v>0.856354277894186</v>
      </c>
      <c r="BB112" s="1">
        <f t="shared" si="48"/>
        <v>0.9545551047297204</v>
      </c>
      <c r="BC112" s="1">
        <f t="shared" si="49"/>
        <v>2.372049484135668</v>
      </c>
      <c r="BD112" s="1">
        <f t="shared" si="50"/>
        <v>2.4694033123181565</v>
      </c>
      <c r="BE112" s="1">
        <f t="shared" si="72"/>
        <v>77.61898281846443</v>
      </c>
      <c r="BF112" s="1">
        <f t="shared" si="72"/>
        <v>77.61898231341151</v>
      </c>
      <c r="BG112" s="1">
        <f t="shared" si="75"/>
        <v>77.61898648631238</v>
      </c>
      <c r="BH112" s="1">
        <f t="shared" si="41"/>
        <v>77.61895200784828</v>
      </c>
      <c r="BI112" s="1">
        <f t="shared" si="41"/>
        <v>77.61923683818733</v>
      </c>
      <c r="BJ112" s="1">
        <f t="shared" si="41"/>
        <v>77.61688061238951</v>
      </c>
      <c r="BK112" s="1">
        <f t="shared" si="41"/>
        <v>77.63615822682948</v>
      </c>
      <c r="BL112" s="1">
        <f t="shared" si="51"/>
        <v>77.45976149581813</v>
      </c>
    </row>
    <row r="113" spans="3:64" ht="12.75">
      <c r="C113" s="36"/>
      <c r="D113" s="36"/>
      <c r="AA113" s="74"/>
      <c r="AB113" s="74"/>
      <c r="AC113" s="74"/>
      <c r="AD113" s="74"/>
      <c r="AE113" s="74"/>
      <c r="AG113" s="75"/>
      <c r="AN113" s="74"/>
      <c r="AO113" s="74"/>
      <c r="AP113" s="74"/>
      <c r="AQ113" s="74"/>
      <c r="AR113" s="74"/>
      <c r="AS113" s="74"/>
      <c r="AT113" s="74"/>
      <c r="AU113" s="74"/>
      <c r="AW113" s="6">
        <v>12200</v>
      </c>
      <c r="AX113" s="6">
        <f t="shared" si="44"/>
        <v>0.061981719000150204</v>
      </c>
      <c r="AY113" s="20">
        <f t="shared" si="45"/>
        <v>0.053283798779231006</v>
      </c>
      <c r="AZ113" s="21">
        <f t="shared" si="46"/>
        <v>0.008697920220919201</v>
      </c>
      <c r="BA113" s="1">
        <f t="shared" si="47"/>
        <v>0.8411865195377751</v>
      </c>
      <c r="BB113" s="1">
        <f t="shared" si="48"/>
        <v>0.913556663296163</v>
      </c>
      <c r="BC113" s="1">
        <f t="shared" si="49"/>
        <v>2.4882680574055667</v>
      </c>
      <c r="BD113" s="1">
        <f t="shared" si="50"/>
        <v>2.951595426365708</v>
      </c>
      <c r="BE113" s="1">
        <f t="shared" si="72"/>
        <v>77.75317268556965</v>
      </c>
      <c r="BF113" s="1">
        <f t="shared" si="72"/>
        <v>77.7531714880657</v>
      </c>
      <c r="BG113" s="1">
        <f t="shared" si="75"/>
        <v>77.75317996623755</v>
      </c>
      <c r="BH113" s="1">
        <f t="shared" si="41"/>
        <v>77.75311994033498</v>
      </c>
      <c r="BI113" s="1">
        <f t="shared" si="41"/>
        <v>77.75354484917426</v>
      </c>
      <c r="BJ113" s="1">
        <f t="shared" si="41"/>
        <v>77.75053311480363</v>
      </c>
      <c r="BK113" s="1">
        <f t="shared" si="41"/>
        <v>77.77168857821981</v>
      </c>
      <c r="BL113" s="1">
        <f t="shared" si="51"/>
        <v>77.61157513093117</v>
      </c>
    </row>
    <row r="114" spans="3:64" ht="12.75">
      <c r="C114" s="36"/>
      <c r="D114" s="36"/>
      <c r="AA114" s="74"/>
      <c r="AB114" s="74"/>
      <c r="AC114" s="74"/>
      <c r="AD114" s="74"/>
      <c r="AE114" s="74"/>
      <c r="AG114" s="75"/>
      <c r="AN114" s="74"/>
      <c r="AO114" s="74"/>
      <c r="AP114" s="74"/>
      <c r="AQ114" s="74"/>
      <c r="AR114" s="74"/>
      <c r="AS114" s="74"/>
      <c r="AT114" s="74"/>
      <c r="AU114" s="74"/>
      <c r="AW114" s="6">
        <v>12400</v>
      </c>
      <c r="AX114" s="6">
        <f t="shared" si="44"/>
        <v>0.06275659429081773</v>
      </c>
      <c r="AY114" s="20">
        <f t="shared" si="45"/>
        <v>0.05445968224245359</v>
      </c>
      <c r="AZ114" s="21">
        <f t="shared" si="46"/>
        <v>0.00829691204836414</v>
      </c>
      <c r="BA114" s="1">
        <f t="shared" si="47"/>
        <v>0.8285489507783655</v>
      </c>
      <c r="BB114" s="1">
        <f t="shared" si="48"/>
        <v>0.8621517945435283</v>
      </c>
      <c r="BC114" s="1">
        <f t="shared" si="49"/>
        <v>2.6007113648967564</v>
      </c>
      <c r="BD114" s="1">
        <f t="shared" si="50"/>
        <v>3.6070795375872997</v>
      </c>
      <c r="BE114" s="1">
        <f t="shared" si="72"/>
        <v>77.8851655592</v>
      </c>
      <c r="BF114" s="1">
        <f t="shared" si="72"/>
        <v>77.88516340687401</v>
      </c>
      <c r="BG114" s="1">
        <f t="shared" si="75"/>
        <v>77.8851769731491</v>
      </c>
      <c r="BH114" s="1">
        <f t="shared" si="41"/>
        <v>77.88509146151965</v>
      </c>
      <c r="BI114" s="1">
        <f t="shared" si="41"/>
        <v>77.88563036897675</v>
      </c>
      <c r="BJ114" s="1">
        <f t="shared" si="41"/>
        <v>77.882230354249</v>
      </c>
      <c r="BK114" s="1">
        <f t="shared" si="41"/>
        <v>77.90353581618035</v>
      </c>
      <c r="BL114" s="1">
        <f t="shared" si="51"/>
        <v>77.76338876604422</v>
      </c>
    </row>
    <row r="115" spans="3:64" ht="12.75">
      <c r="C115" s="36"/>
      <c r="D115" s="36"/>
      <c r="AA115" s="74"/>
      <c r="AB115" s="74"/>
      <c r="AC115" s="74"/>
      <c r="AD115" s="74"/>
      <c r="AE115" s="74"/>
      <c r="AG115" s="75"/>
      <c r="AN115" s="74"/>
      <c r="AO115" s="74"/>
      <c r="AP115" s="74"/>
      <c r="AQ115" s="74"/>
      <c r="AR115" s="74"/>
      <c r="AS115" s="74"/>
      <c r="AT115" s="74"/>
      <c r="AU115" s="74"/>
      <c r="AW115" s="6">
        <v>12600</v>
      </c>
      <c r="AX115" s="6">
        <f t="shared" si="44"/>
        <v>0.06340964813395374</v>
      </c>
      <c r="AY115" s="20">
        <f t="shared" si="45"/>
        <v>0.05564968945331713</v>
      </c>
      <c r="AZ115" s="21">
        <f t="shared" si="46"/>
        <v>0.007759958680636612</v>
      </c>
      <c r="BA115" s="1">
        <f t="shared" si="47"/>
        <v>0.818331631553194</v>
      </c>
      <c r="BB115" s="1">
        <f t="shared" si="48"/>
        <v>0.8016883709971281</v>
      </c>
      <c r="BC115" s="1">
        <f t="shared" si="49"/>
        <v>2.710098442528665</v>
      </c>
      <c r="BD115" s="1">
        <f t="shared" si="50"/>
        <v>4.562916530597671</v>
      </c>
      <c r="BE115" s="1">
        <f t="shared" si="72"/>
        <v>78.0153526961864</v>
      </c>
      <c r="BF115" s="1">
        <f t="shared" si="72"/>
        <v>78.01534961781441</v>
      </c>
      <c r="BG115" s="1">
        <f t="shared" si="75"/>
        <v>78.01536739962927</v>
      </c>
      <c r="BH115" s="1">
        <f t="shared" si="41"/>
        <v>78.01526468276796</v>
      </c>
      <c r="BI115" s="1">
        <f t="shared" si="41"/>
        <v>78.0158579437583</v>
      </c>
      <c r="BJ115" s="1">
        <f t="shared" si="41"/>
        <v>78.01242863389598</v>
      </c>
      <c r="BK115" s="1">
        <f t="shared" si="41"/>
        <v>78.03215923071295</v>
      </c>
      <c r="BL115" s="1">
        <f t="shared" si="51"/>
        <v>77.91520240115726</v>
      </c>
    </row>
    <row r="116" spans="3:64" ht="12.75">
      <c r="C116" s="36"/>
      <c r="D116" s="36"/>
      <c r="AA116" s="74"/>
      <c r="AB116" s="74"/>
      <c r="AC116" s="74"/>
      <c r="AD116" s="74"/>
      <c r="AE116" s="74"/>
      <c r="AG116" s="75"/>
      <c r="AN116" s="74"/>
      <c r="AO116" s="74"/>
      <c r="AP116" s="74"/>
      <c r="AQ116" s="74"/>
      <c r="AR116" s="74"/>
      <c r="AS116" s="74"/>
      <c r="AT116" s="74"/>
      <c r="AU116" s="74"/>
      <c r="AW116" s="6">
        <v>12800</v>
      </c>
      <c r="AX116" s="6">
        <f t="shared" si="44"/>
        <v>0.0639535106359825</v>
      </c>
      <c r="AY116" s="20">
        <f t="shared" si="45"/>
        <v>0.05685382041182163</v>
      </c>
      <c r="AZ116" s="21">
        <f t="shared" si="46"/>
        <v>0.00709969022416086</v>
      </c>
      <c r="BA116" s="1">
        <f t="shared" si="47"/>
        <v>0.8104378853575015</v>
      </c>
      <c r="BB116" s="1">
        <f t="shared" si="48"/>
        <v>0.733270312414523</v>
      </c>
      <c r="BC116" s="1">
        <f t="shared" si="49"/>
        <v>2.817093628602784</v>
      </c>
      <c r="BD116" s="1">
        <f t="shared" si="50"/>
        <v>6.109168390958226</v>
      </c>
      <c r="BE116" s="1">
        <f t="shared" si="72"/>
        <v>78.14410890300876</v>
      </c>
      <c r="BF116" s="1">
        <f t="shared" si="72"/>
        <v>78.14410534879808</v>
      </c>
      <c r="BG116" s="1">
        <f t="shared" si="75"/>
        <v>78.14412460808501</v>
      </c>
      <c r="BH116" s="1">
        <f t="shared" si="41"/>
        <v>78.14402024546835</v>
      </c>
      <c r="BI116" s="1">
        <f t="shared" si="41"/>
        <v>78.14458571329855</v>
      </c>
      <c r="BJ116" s="1">
        <f t="shared" si="41"/>
        <v>78.14152023627844</v>
      </c>
      <c r="BK116" s="1">
        <f t="shared" si="41"/>
        <v>78.15809226990898</v>
      </c>
      <c r="BL116" s="1">
        <f t="shared" si="51"/>
        <v>78.0670160362703</v>
      </c>
    </row>
    <row r="117" spans="3:64" ht="12.75">
      <c r="C117" s="36"/>
      <c r="D117" s="36"/>
      <c r="AA117" s="74"/>
      <c r="AB117" s="74"/>
      <c r="AC117" s="74"/>
      <c r="AD117" s="74"/>
      <c r="AE117" s="74"/>
      <c r="AG117" s="75"/>
      <c r="AN117" s="74"/>
      <c r="AO117" s="74"/>
      <c r="AP117" s="74"/>
      <c r="AQ117" s="74"/>
      <c r="AR117" s="74"/>
      <c r="AS117" s="74"/>
      <c r="AT117" s="74"/>
      <c r="AU117" s="74"/>
      <c r="AW117" s="6">
        <v>13000</v>
      </c>
      <c r="AX117" s="6">
        <f t="shared" si="44"/>
        <v>0.06440087399656781</v>
      </c>
      <c r="AY117" s="20">
        <f t="shared" si="45"/>
        <v>0.05807207511796708</v>
      </c>
      <c r="AZ117" s="21">
        <f t="shared" si="46"/>
        <v>0.006328798878600727</v>
      </c>
      <c r="BA117" s="1">
        <f t="shared" si="47"/>
        <v>0.804788923507188</v>
      </c>
      <c r="BB117" s="1">
        <f t="shared" si="48"/>
        <v>0.6578009508622304</v>
      </c>
      <c r="BC117" s="1">
        <f t="shared" si="49"/>
        <v>2.9223175301477085</v>
      </c>
      <c r="BD117" s="1">
        <f t="shared" si="50"/>
        <v>9.084386513939355</v>
      </c>
      <c r="BE117" s="1">
        <f t="shared" si="72"/>
        <v>78.27179506904633</v>
      </c>
      <c r="BF117" s="1">
        <f t="shared" si="72"/>
        <v>78.27179183946855</v>
      </c>
      <c r="BG117" s="1">
        <f t="shared" si="75"/>
        <v>78.27180858521133</v>
      </c>
      <c r="BH117" s="1">
        <f t="shared" si="41"/>
        <v>78.27172175571896</v>
      </c>
      <c r="BI117" s="1">
        <f t="shared" si="41"/>
        <v>78.27217195878332</v>
      </c>
      <c r="BJ117" s="1">
        <f t="shared" si="41"/>
        <v>78.26983709118232</v>
      </c>
      <c r="BK117" s="1">
        <f>$BL117+$AB$7*SIN(BL117)</f>
        <v>78.28193026896359</v>
      </c>
      <c r="BL117" s="1">
        <f t="shared" si="51"/>
        <v>78.21882967138335</v>
      </c>
    </row>
    <row r="118" spans="3:64" ht="12.75">
      <c r="C118" s="36"/>
      <c r="D118" s="36"/>
      <c r="AA118" s="74"/>
      <c r="AB118" s="74"/>
      <c r="AC118" s="74"/>
      <c r="AD118" s="74"/>
      <c r="AE118" s="74"/>
      <c r="AG118" s="75"/>
      <c r="AN118" s="74"/>
      <c r="AO118" s="74"/>
      <c r="AP118" s="74"/>
      <c r="AQ118" s="74"/>
      <c r="AR118" s="74"/>
      <c r="AS118" s="74"/>
      <c r="AT118" s="74"/>
      <c r="AU118" s="74"/>
      <c r="AW118" s="6">
        <v>13200</v>
      </c>
      <c r="AX118" s="6">
        <f t="shared" si="44"/>
        <v>0.064764508850667</v>
      </c>
      <c r="AY118" s="20">
        <f t="shared" si="45"/>
        <v>0.059304453571753485</v>
      </c>
      <c r="AZ118" s="21">
        <f t="shared" si="46"/>
        <v>0.005460055278913513</v>
      </c>
      <c r="BA118" s="1">
        <f t="shared" si="47"/>
        <v>0.8013264334086909</v>
      </c>
      <c r="BB118" s="1">
        <f t="shared" si="48"/>
        <v>0.5760228567947853</v>
      </c>
      <c r="BC118" s="1">
        <f t="shared" si="49"/>
        <v>3.026358014904668</v>
      </c>
      <c r="BD118" s="1">
        <f t="shared" si="50"/>
        <v>17.33668246373554</v>
      </c>
      <c r="BE118" s="1">
        <f t="shared" si="72"/>
        <v>78.39876126548334</v>
      </c>
      <c r="BF118" s="1">
        <f t="shared" si="72"/>
        <v>78.39875923861072</v>
      </c>
      <c r="BG118" s="1">
        <f t="shared" si="75"/>
        <v>78.39876947463134</v>
      </c>
      <c r="BH118" s="1">
        <f>$BL118+$AB$7*SIN(BI118)</f>
        <v>78.39871778099004</v>
      </c>
      <c r="BI118" s="1">
        <f>$BL118+$AB$7*SIN(BJ118)</f>
        <v>78.39897883877288</v>
      </c>
      <c r="BJ118" s="1">
        <f>$BL118+$AB$7*SIN(BK118)</f>
        <v>78.39766037305503</v>
      </c>
      <c r="BK118" s="1">
        <f>$BL118+$AB$7*SIN(BL118)</f>
        <v>78.40431675559181</v>
      </c>
      <c r="BL118" s="1">
        <f t="shared" si="51"/>
        <v>78.37064330649639</v>
      </c>
    </row>
    <row r="119" spans="3:64" ht="12.75">
      <c r="C119" s="36"/>
      <c r="D119" s="36"/>
      <c r="AA119" s="74"/>
      <c r="AB119" s="74"/>
      <c r="AC119" s="74"/>
      <c r="AD119" s="74"/>
      <c r="AE119" s="74"/>
      <c r="AG119" s="75"/>
      <c r="AN119" s="74"/>
      <c r="AO119" s="74"/>
      <c r="AP119" s="74"/>
      <c r="AQ119" s="74"/>
      <c r="AR119" s="74"/>
      <c r="AS119" s="74"/>
      <c r="AT119" s="74"/>
      <c r="AU119" s="74"/>
      <c r="AW119" s="6">
        <v>13400</v>
      </c>
      <c r="AX119" s="6">
        <f t="shared" si="44"/>
        <v>0.0650573257027915</v>
      </c>
      <c r="AY119" s="20">
        <f t="shared" si="45"/>
        <v>0.060550955773180856</v>
      </c>
      <c r="AZ119" s="21">
        <f t="shared" si="46"/>
        <v>0.00450636992961065</v>
      </c>
      <c r="BA119" s="1">
        <f t="shared" si="47"/>
        <v>0.8000139514196948</v>
      </c>
      <c r="BB119" s="1">
        <f t="shared" si="48"/>
        <v>0.4885541768562827</v>
      </c>
      <c r="BC119" s="1">
        <f t="shared" si="49"/>
        <v>3.129780972126286</v>
      </c>
      <c r="BD119" s="1">
        <f t="shared" si="50"/>
        <v>169.32193384053488</v>
      </c>
      <c r="BE119" s="1">
        <f aca="true" t="shared" si="76" ref="BE119:BJ120">$BL119+$AB$7*SIN(BF119)</f>
        <v>78.5253501275433</v>
      </c>
      <c r="BF119" s="1">
        <f t="shared" si="76"/>
        <v>78.525349905497</v>
      </c>
      <c r="BG119" s="1">
        <f t="shared" si="76"/>
        <v>78.52535101584473</v>
      </c>
      <c r="BH119" s="1">
        <f t="shared" si="76"/>
        <v>78.52534546352494</v>
      </c>
      <c r="BI119" s="1">
        <f t="shared" si="76"/>
        <v>78.52537322802529</v>
      </c>
      <c r="BJ119" s="1">
        <f t="shared" si="76"/>
        <v>78.52523439090325</v>
      </c>
      <c r="BK119" s="1">
        <f>$BL119+$AB$7*SIN(BL119)</f>
        <v>78.52592864686474</v>
      </c>
      <c r="BL119" s="1">
        <f t="shared" si="51"/>
        <v>78.52245694160943</v>
      </c>
    </row>
    <row r="120" spans="3:64" ht="12.75">
      <c r="C120" s="36"/>
      <c r="D120" s="36"/>
      <c r="AA120" s="74"/>
      <c r="AB120" s="74"/>
      <c r="AC120" s="74"/>
      <c r="AD120" s="74"/>
      <c r="AE120" s="74"/>
      <c r="AG120" s="75"/>
      <c r="AN120" s="74"/>
      <c r="AO120" s="74"/>
      <c r="AP120" s="74"/>
      <c r="AQ120" s="74"/>
      <c r="AR120" s="74"/>
      <c r="AS120" s="74"/>
      <c r="AT120" s="74"/>
      <c r="AU120" s="74"/>
      <c r="AW120" s="6">
        <v>13600</v>
      </c>
      <c r="AX120" s="6">
        <f t="shared" si="44"/>
        <v>0.06529247172529717</v>
      </c>
      <c r="AY120" s="20">
        <f t="shared" si="45"/>
        <v>0.06181158172224918</v>
      </c>
      <c r="AZ120" s="21">
        <f t="shared" si="46"/>
        <v>0.0034808900030479924</v>
      </c>
      <c r="BA120" s="1">
        <f t="shared" si="47"/>
        <v>0.8008375211831624</v>
      </c>
      <c r="BB120" s="1">
        <f t="shared" si="48"/>
        <v>0.3959223956910255</v>
      </c>
      <c r="BC120" s="1">
        <f t="shared" si="49"/>
        <v>-3.050044503877948</v>
      </c>
      <c r="BD120" s="1">
        <f t="shared" si="50"/>
        <v>-21.831167174671435</v>
      </c>
      <c r="BE120" s="1">
        <f t="shared" si="76"/>
        <v>78.65190035293537</v>
      </c>
      <c r="BF120" s="1">
        <f t="shared" si="76"/>
        <v>78.65190200366197</v>
      </c>
      <c r="BG120" s="1">
        <f t="shared" si="76"/>
        <v>78.65189369791406</v>
      </c>
      <c r="BH120" s="1">
        <f t="shared" si="76"/>
        <v>78.65193548895222</v>
      </c>
      <c r="BI120" s="1">
        <f t="shared" si="76"/>
        <v>78.65172521597766</v>
      </c>
      <c r="BJ120" s="1">
        <f t="shared" si="76"/>
        <v>78.65278326191353</v>
      </c>
      <c r="BK120" s="1">
        <f>$BL120+$AB$7*SIN(BL120)</f>
        <v>78.64746067798558</v>
      </c>
      <c r="BL120" s="1">
        <f t="shared" si="51"/>
        <v>78.67427057672248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2022-11-22T23:48:41Z</dcterms:modified>
  <cp:category/>
  <cp:version/>
  <cp:contentType/>
  <cp:contentStatus/>
</cp:coreProperties>
</file>