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32760" windowWidth="10275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<sst xmlns="http://schemas.openxmlformats.org/spreadsheetml/2006/main" count="54" uniqueCount="49">
  <si>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IBVS 6230</t>
  </si>
  <si>
    <t>I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</si>
  <si>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</si>
  <si>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</si>
  <si>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</si>
  <si>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</si>
  <si>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</si>
  <si>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</si>
  <si>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</si>
  <si>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</si>
  <si>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</si>
  <si>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</si>
  <si>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</si>
  <si>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</si>
  <si>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</si>
  <si>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</si>
  <si>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</si>
  <si>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</si>
  <si>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</si>
  <si>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</si>
  <si>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</si>
  <si>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</si>
  <si>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</si>
  <si>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</si>
  <si>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</si>
  <si>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</si>
  <si>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</si>
  <si>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</si>
  <si>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</si>
  <si>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</si>
  <si>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</si>
  <si>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</si>
  <si>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</si>
  <si>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</si>
  <si>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</si>
  <si>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</si>
  <si>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</si>
  <si>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</si>
  <si>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</si>
  <si>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</si>
  <si>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</si>
  <si>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</si>
  <si>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</si>
  <si>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V0498 Peg</t>
  </si>
  <si>
    <t>2018L</t>
  </si>
  <si>
    <t>G1147-0395</t>
  </si>
  <si>
    <t>EB</t>
  </si>
  <si>
    <t>V0498 Peg / GSC 1147-0395</t>
  </si>
  <si>
    <t>GCVS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</si>
</sst>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30"/>
      <name val="Arial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4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6" fillId="20" borderId="6" applyNumberFormat="0" applyAlignment="0" applyProtection="0"/>
    <xf numFmtId="1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1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NumberFormat="1" applyFont="1" applyBorder="1" applyAlignment="1">
      <alignment horizontal="left" vertical="center"/>
    </xf>
    <xf numFmtId="0" fontId="0" fillId="22" borderId="5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2" fillId="24" borderId="5" xfId="0" applyFont="1" applyFill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5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29" fillId="0" borderId="0" xfId="61" applyFont="1" applyAlignment="1">
      <alignment horizontal="left" vertical="center" wrapText="1"/>
      <protection/>
    </xf>
    <xf numFmtId="0" fontId="29" fillId="0" borderId="0" xfId="61" applyFont="1" applyAlignment="1">
      <alignment horizontal="center" vertical="center" wrapText="1"/>
      <protection/>
    </xf>
    <xf numFmtId="0" fontId="29" fillId="0" borderId="0" xfId="61" applyFont="1" applyAlignment="1">
      <alignment horizontal="lef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V0498 Peg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36831875"/>
        <c:axId val="63051420"/>
      </c:scatterChart>
      <c:valAx>
        <c:axId val="36831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51420"/>
        <c:crosses val="autoZero"/>
        <c:crossBetween val="midCat"/>
        <c:dispUnits/>
      </c:valAx>
      <c:valAx>
        <c:axId val="63051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3187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s://www.aavso.org/ejaavso" TargetMode="External" /><Relationship Id="rId3" Type="http://schemas.openxmlformats.org/officeDocument/2006/relationships/hyperlink" Target="http://cdsbib.u-strasbg.fr/cgi-bin/cdsbib?1990RMxAA..21..381G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://cdsbib.u-strasbg.fr/cgi-bin/cdsbib?1990RMxAA..21..381G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vsolj.cetus-net.org/bulletin.html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s://www.aavso.org/ejaavso" TargetMode="External" /><Relationship Id="rId12" Type="http://schemas.openxmlformats.org/officeDocument/2006/relationships/hyperlink" Target="http://vsolj.cetus-net.org/bulletin.html" TargetMode="External" /><Relationship Id="rId13" Type="http://schemas.openxmlformats.org/officeDocument/2006/relationships/hyperlink" Target="http://cdsbib.u-strasbg.fr/cgi-bin/cdsbib?1990RMxAA..21..381G" TargetMode="External" /><Relationship Id="rId14" Type="http://schemas.openxmlformats.org/officeDocument/2006/relationships/hyperlink" Target="http://cdsbib.u-strasbg.fr/cgi-bin/cdsbib?1990RMxAA..21..381G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vsolj.cetus-net.org/bulletin.html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7" ht="20.25">
      <c r="A1" s="1" t="s">
        <v>47</v>
      </c>
      <c r="F1" s="37" t="s">
        <v>43</v>
      </c>
      <c r="G1" s="30" t="s">
        <v>44</v>
      </c>
      <c r="H1" s="38"/>
      <c r="I1" s="39" t="s">
        <v>45</v>
      </c>
      <c r="J1" s="37" t="s">
        <v>43</v>
      </c>
      <c r="K1" s="40">
        <v>22.0451</v>
      </c>
      <c r="L1" s="32">
        <v>14.4619</v>
      </c>
      <c r="M1" s="33">
        <v>54796.544</v>
      </c>
      <c r="N1" s="33">
        <v>0.65948</v>
      </c>
      <c r="O1" s="31" t="s">
        <v>46</v>
      </c>
      <c r="P1" s="41">
        <v>12.6</v>
      </c>
      <c r="Q1" s="41">
        <v>13.3</v>
      </c>
    </row>
    <row r="2" spans="1:4" ht="12.75">
      <c r="A2" t="s">
        <v>25</v>
      </c>
      <c r="B2" t="s">
        <v>46</v>
      </c>
      <c r="C2" s="29"/>
      <c r="D2" s="3"/>
    </row>
    <row r="3" ht="13.5" thickBot="1"/>
    <row r="4" spans="1:4" ht="14.25" thickBot="1" thickTop="1">
      <c r="A4" s="5" t="s">
        <v>2</v>
      </c>
      <c r="C4" s="26">
        <v>54796.544</v>
      </c>
      <c r="D4" s="27">
        <v>0.65948</v>
      </c>
    </row>
    <row r="5" spans="1:5" ht="13.5" thickTop="1">
      <c r="A5" s="9" t="s">
        <v>30</v>
      </c>
      <c r="B5" s="10"/>
      <c r="C5" s="11">
        <v>-9.5</v>
      </c>
      <c r="D5" s="10" t="s">
        <v>31</v>
      </c>
      <c r="E5" s="10"/>
    </row>
    <row r="6" ht="12.75">
      <c r="A6" s="5" t="s">
        <v>3</v>
      </c>
    </row>
    <row r="7" spans="1:4" ht="12.75">
      <c r="A7" t="s">
        <v>4</v>
      </c>
      <c r="C7" s="8">
        <v>54796.544</v>
      </c>
      <c r="D7" s="28" t="s">
        <v>48</v>
      </c>
    </row>
    <row r="8" spans="1:4" ht="12.75">
      <c r="A8" t="s">
        <v>5</v>
      </c>
      <c r="C8" s="8">
        <v>0.65948</v>
      </c>
      <c r="D8" s="28" t="s">
        <v>48</v>
      </c>
    </row>
    <row r="9" spans="1:4" ht="12.75">
      <c r="A9" s="24" t="s">
        <v>34</v>
      </c>
      <c r="B9" s="36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21</v>
      </c>
      <c r="D10" s="4" t="s">
        <v>22</v>
      </c>
      <c r="E10" s="10"/>
    </row>
    <row r="11" spans="1:5" ht="12.75">
      <c r="A11" s="10" t="s">
        <v>17</v>
      </c>
      <c r="B11" s="10"/>
      <c r="C11" s="21">
        <f ca="1">INTERCEPT(INDIRECT($D$9):G992,INDIRECT($C$9):F992)</f>
        <v>0</v>
      </c>
      <c r="D11" s="3"/>
      <c r="E11" s="10"/>
    </row>
    <row r="12" spans="1:5" ht="12.75">
      <c r="A12" s="10" t="s">
        <v>18</v>
      </c>
      <c r="B12" s="10"/>
      <c r="C12" s="21">
        <f ca="1">SLOPE(INDIRECT($D$9):G992,INDIRECT($C$9):F992)</f>
        <v>-6.962849485406303E-06</v>
      </c>
      <c r="D12" s="3"/>
      <c r="E12" s="10"/>
    </row>
    <row r="13" spans="1:3" ht="12.75">
      <c r="A13" s="10" t="s">
        <v>20</v>
      </c>
      <c r="B13" s="10"/>
      <c r="C13" s="3" t="s">
        <v>15</v>
      </c>
    </row>
    <row r="14" spans="1:3" ht="12.75">
      <c r="A14" s="10"/>
      <c r="B14" s="10"/>
      <c r="C14" s="10"/>
    </row>
    <row r="15" spans="1:6" ht="12.75">
      <c r="A15" s="12" t="s">
        <v>19</v>
      </c>
      <c r="B15" s="10"/>
      <c r="C15" s="13">
        <f>(C7+C11)+(C8+C12)*INT(MAX(F21:F3533))</f>
        <v>56518.4281</v>
      </c>
      <c r="E15" s="14" t="s">
        <v>36</v>
      </c>
      <c r="F15" s="34">
        <v>1</v>
      </c>
    </row>
    <row r="16" spans="1:6" ht="12.75">
      <c r="A16" s="16" t="s">
        <v>6</v>
      </c>
      <c r="B16" s="10"/>
      <c r="C16" s="17">
        <f>+C8+C12</f>
        <v>0.6594730371505145</v>
      </c>
      <c r="E16" s="14" t="s">
        <v>32</v>
      </c>
      <c r="F16" s="35">
        <f ca="1">NOW()+15018.5+$C$5/24</f>
        <v>59906.5357537037</v>
      </c>
    </row>
    <row r="17" spans="1:6" ht="13.5" thickBot="1">
      <c r="A17" s="14" t="s">
        <v>29</v>
      </c>
      <c r="B17" s="10"/>
      <c r="C17" s="10">
        <f>COUNT(C21:C2191)</f>
        <v>2</v>
      </c>
      <c r="E17" s="14" t="s">
        <v>37</v>
      </c>
      <c r="F17" s="15">
        <f>ROUND(2*(F16-$C$7)/$C$8,0)/2+F15</f>
        <v>7749.5</v>
      </c>
    </row>
    <row r="18" spans="1:6" ht="14.25" thickBot="1" thickTop="1">
      <c r="A18" s="16" t="s">
        <v>7</v>
      </c>
      <c r="B18" s="10"/>
      <c r="C18" s="19">
        <f>+C15</f>
        <v>56518.4281</v>
      </c>
      <c r="D18" s="20">
        <f>+C16</f>
        <v>0.6594730371505145</v>
      </c>
      <c r="E18" s="14" t="s">
        <v>38</v>
      </c>
      <c r="F18" s="23">
        <f>ROUND(2*(F16-$C$15)/$C$16,0)/2+F15</f>
        <v>5138.5</v>
      </c>
    </row>
    <row r="19" spans="5:6" ht="13.5" thickTop="1">
      <c r="E19" s="14" t="s">
        <v>33</v>
      </c>
      <c r="F19" s="18">
        <f>+$C$15+$C$16*F18-15018.5-$C$5/24</f>
        <v>44889.026134731255</v>
      </c>
    </row>
    <row r="20" spans="1:21" ht="13.5" thickBot="1">
      <c r="A20" s="4" t="s">
        <v>8</v>
      </c>
      <c r="B20" s="4" t="s">
        <v>9</v>
      </c>
      <c r="C20" s="4" t="s">
        <v>10</v>
      </c>
      <c r="D20" s="4" t="s">
        <v>14</v>
      </c>
      <c r="E20" s="4" t="s">
        <v>11</v>
      </c>
      <c r="F20" s="4" t="s">
        <v>12</v>
      </c>
      <c r="G20" s="4" t="s">
        <v>13</v>
      </c>
      <c r="H20" s="7" t="s">
        <v>39</v>
      </c>
      <c r="I20" s="7" t="s">
        <v>40</v>
      </c>
      <c r="J20" s="7" t="s">
        <v>41</v>
      </c>
      <c r="K20" s="7" t="s">
        <v>42</v>
      </c>
      <c r="L20" s="7" t="s">
        <v>26</v>
      </c>
      <c r="M20" s="7" t="s">
        <v>27</v>
      </c>
      <c r="N20" s="7" t="s">
        <v>28</v>
      </c>
      <c r="O20" s="7" t="s">
        <v>24</v>
      </c>
      <c r="P20" s="6" t="s">
        <v>23</v>
      </c>
      <c r="Q20" s="4" t="s">
        <v>16</v>
      </c>
      <c r="U20" s="25" t="s">
        <v>35</v>
      </c>
    </row>
    <row r="21" spans="1:17" ht="12.75">
      <c r="A21" t="s">
        <v>48</v>
      </c>
      <c r="C21" s="8">
        <v>54796.544</v>
      </c>
      <c r="D21" s="8" t="s">
        <v>15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</v>
      </c>
      <c r="Q21" s="2">
        <f>+C21-15018.5</f>
        <v>39778.044</v>
      </c>
    </row>
    <row r="22" spans="1:17" ht="12.75">
      <c r="A22" s="42" t="s">
        <v>0</v>
      </c>
      <c r="B22" s="43" t="s">
        <v>1</v>
      </c>
      <c r="C22" s="44">
        <v>56518.4281</v>
      </c>
      <c r="D22" s="44">
        <v>0.0004</v>
      </c>
      <c r="E22">
        <f>+(C22-C$7)/C$8</f>
        <v>2610.9724328258562</v>
      </c>
      <c r="F22">
        <f>ROUND(2*E22,0)/2</f>
        <v>2611</v>
      </c>
      <c r="G22">
        <f>+C22-(C$7+F22*C$8)</f>
        <v>-0.018180000006395858</v>
      </c>
      <c r="K22">
        <f>+G22</f>
        <v>-0.018180000006395858</v>
      </c>
      <c r="O22">
        <f>+C$11+C$12*$F22</f>
        <v>-0.018180000006395858</v>
      </c>
      <c r="Q22" s="2">
        <f>+C22-15018.5</f>
        <v>41499.9281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hyperlinks>
    <hyperlink ref="H63355" r:id="rId1" display="http://vsolj.cetus-net.org/bulletin.html"/>
    <hyperlink ref="H63348" r:id="rId2" display="https://www.aavso.org/ejaavso"/>
    <hyperlink ref="AP206" r:id="rId3" display="http://cdsbib.u-strasbg.fr/cgi-bin/cdsbib?1990RMxAA..21..381G"/>
    <hyperlink ref="AP203" r:id="rId4" display="http://cdsbib.u-strasbg.fr/cgi-bin/cdsbib?1990RMxAA..21..381G"/>
    <hyperlink ref="AP205" r:id="rId5" display="http://cdsbib.u-strasbg.fr/cgi-bin/cdsbib?1990RMxAA..21..381G"/>
    <hyperlink ref="AP181" r:id="rId6" display="http://cdsbib.u-strasbg.fr/cgi-bin/cdsbib?1990RMxAA..21..381G"/>
    <hyperlink ref="I63355" r:id="rId7" display="http://vsolj.cetus-net.org/bulletin.html"/>
    <hyperlink ref="AQ342" r:id="rId8" display="http://cdsbib.u-strasbg.fr/cgi-bin/cdsbib?1990RMxAA..21..381G"/>
    <hyperlink ref="AQ1986" r:id="rId9" display="http://cdsbib.u-strasbg.fr/cgi-bin/cdsbib?1990RMxAA..21..381G"/>
    <hyperlink ref="AQ343" r:id="rId10" display="http://cdsbib.u-strasbg.fr/cgi-bin/cdsbib?1990RMxAA..21..381G"/>
    <hyperlink ref="H63352" r:id="rId11" display="https://www.aavso.org/ejaavso"/>
    <hyperlink ref="H1193" r:id="rId12" display="http://vsolj.cetus-net.org/bulletin.html"/>
    <hyperlink ref="AP4431" r:id="rId13" display="http://cdsbib.u-strasbg.fr/cgi-bin/cdsbib?1990RMxAA..21..381G"/>
    <hyperlink ref="AP4434" r:id="rId14" display="http://cdsbib.u-strasbg.fr/cgi-bin/cdsbib?1990RMxAA..21..381G"/>
    <hyperlink ref="AP4432" r:id="rId15" display="http://cdsbib.u-strasbg.fr/cgi-bin/cdsbib?1990RMxAA..21..381G"/>
    <hyperlink ref="AP4410" r:id="rId16" display="http://cdsbib.u-strasbg.fr/cgi-bin/cdsbib?1990RMxAA..21..381G"/>
    <hyperlink ref="I1193" r:id="rId17" display="http://vsolj.cetus-net.org/bulletin.html"/>
    <hyperlink ref="AQ4544" r:id="rId18" display="http://cdsbib.u-strasbg.fr/cgi-bin/cdsbib?1990RMxAA..21..381G"/>
    <hyperlink ref="AQ64632" r:id="rId19" display="http://cdsbib.u-strasbg.fr/cgi-bin/cdsbib?1990RMxAA..21..381G"/>
    <hyperlink ref="AQ4545" r:id="rId20" display="http://cdsbib.u-strasbg.fr/cgi-bin/cdsbib?1990RMxAA..21..381G"/>
  </hyperlinks>
  <printOptions/>
  <pageMargins left="0.75" right="0.75" top="1" bottom="1" header="0.5" footer="0.5"/>
  <pageSetup orientation="portrait" paperSize="9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2022-11-22T23:51:29Z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