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<sst xmlns="http://schemas.openxmlformats.org/spreadsheetml/2006/main" count="52" uniqueCount="46">
  <si>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</si>
  <si>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</si>
  <si>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</si>
  <si>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</si>
  <si>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</si>
  <si>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</si>
  <si>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</si>
  <si>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</si>
  <si>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</si>
  <si>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</si>
  <si>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</si>
  <si>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</si>
  <si>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</si>
  <si>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</si>
  <si>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</si>
  <si>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</si>
  <si>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</si>
  <si>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</si>
  <si>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</si>
  <si>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</si>
  <si>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</si>
  <si>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</si>
  <si>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</si>
  <si>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</si>
  <si>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</si>
  <si>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</si>
  <si>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</si>
  <si>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</si>
  <si>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</si>
  <si>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</si>
  <si>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</si>
  <si>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</si>
  <si>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</si>
  <si>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</si>
  <si>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</si>
  <si>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</si>
  <si>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OEJV 0091</t>
  </si>
  <si>
    <t>not avail.</t>
  </si>
  <si>
    <t>IBVS 5960</t>
  </si>
  <si>
    <t>I</t>
  </si>
  <si>
    <t>EW</t>
  </si>
  <si>
    <t>V0508 Peg / GSC 1685-0588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</si>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</sst>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u val="single"/>
      <sz val="10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V0508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5677189"/>
        <c:axId val="6876974"/>
      </c:scatterChart>
      <c:val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crossBetween val="midCat"/>
        <c:dispUnits/>
      </c:valAx>
      <c:valAx>
        <c:axId val="6876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7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0.57421875" style="0" customWidth="1"/>
    <col min="6" max="6" width="16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23</v>
      </c>
      <c r="B2" t="s">
        <v>40</v>
      </c>
      <c r="D2" s="3"/>
    </row>
    <row r="3" ht="13.5" thickBot="1"/>
    <row r="4" spans="1:4" ht="14.25" thickBot="1" thickTop="1">
      <c r="A4" s="5" t="s">
        <v>0</v>
      </c>
      <c r="C4" s="8" t="s">
        <v>37</v>
      </c>
      <c r="D4" s="9" t="s">
        <v>37</v>
      </c>
    </row>
    <row r="5" spans="1:5" ht="13.5" thickTop="1">
      <c r="A5" s="11" t="s">
        <v>28</v>
      </c>
      <c r="B5" s="12"/>
      <c r="C5" s="13">
        <v>-9.5</v>
      </c>
      <c r="D5" s="12" t="s">
        <v>29</v>
      </c>
      <c r="E5" s="12"/>
    </row>
    <row r="6" ht="12.75">
      <c r="A6" s="5" t="s">
        <v>1</v>
      </c>
    </row>
    <row r="7" spans="1:4" ht="12.75">
      <c r="A7" t="s">
        <v>2</v>
      </c>
      <c r="C7">
        <v>53338.56</v>
      </c>
      <c r="D7" s="28" t="s">
        <v>36</v>
      </c>
    </row>
    <row r="8" spans="1:4" ht="12.75">
      <c r="A8" t="s">
        <v>3</v>
      </c>
      <c r="C8">
        <v>0.960564</v>
      </c>
      <c r="D8" s="28" t="s">
        <v>36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5.072094426943757E-07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-4.3819352688441225E-06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55478.68682955542</v>
      </c>
      <c r="E15" s="16" t="s">
        <v>33</v>
      </c>
      <c r="F15" s="13">
        <v>1</v>
      </c>
    </row>
    <row r="16" spans="1:6" ht="12.75">
      <c r="A16" s="18" t="s">
        <v>4</v>
      </c>
      <c r="B16" s="12"/>
      <c r="C16" s="19">
        <f>+C8+C12</f>
        <v>0.9605596180647311</v>
      </c>
      <c r="E16" s="16" t="s">
        <v>30</v>
      </c>
      <c r="F16" s="17">
        <f ca="1">NOW()+15018.5+$C$5/24</f>
        <v>59906.53588622685</v>
      </c>
    </row>
    <row r="17" spans="1:6" ht="13.5" thickBot="1">
      <c r="A17" s="16" t="s">
        <v>27</v>
      </c>
      <c r="B17" s="12"/>
      <c r="C17" s="12">
        <f>COUNT(C21:C2191)</f>
        <v>3</v>
      </c>
      <c r="E17" s="16" t="s">
        <v>34</v>
      </c>
      <c r="F17" s="17">
        <f>ROUND(2*(F16-$C$7)/$C$8,0)/2+F15</f>
        <v>6838.5</v>
      </c>
    </row>
    <row r="18" spans="1:6" ht="14.25" thickBot="1" thickTop="1">
      <c r="A18" s="18" t="s">
        <v>5</v>
      </c>
      <c r="B18" s="12"/>
      <c r="C18" s="21">
        <f>+C15</f>
        <v>55478.68682955542</v>
      </c>
      <c r="D18" s="22">
        <f>+C16</f>
        <v>0.9605596180647311</v>
      </c>
      <c r="E18" s="16" t="s">
        <v>35</v>
      </c>
      <c r="F18" s="25">
        <f>ROUND(2*(F16-$C$15)/$C$16,0)/2+F15</f>
        <v>4610.5</v>
      </c>
    </row>
    <row r="19" spans="5:6" ht="13.5" thickTop="1">
      <c r="E19" s="16" t="s">
        <v>31</v>
      </c>
      <c r="F19" s="20">
        <f>+$C$15+$C$16*F18-15018.5-$C$5/24</f>
        <v>44889.2427819762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43</v>
      </c>
      <c r="J20" s="7" t="s">
        <v>44</v>
      </c>
      <c r="K20" s="7" t="s">
        <v>45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</row>
    <row r="21" spans="1:17" ht="12.75">
      <c r="A21" s="28" t="s">
        <v>36</v>
      </c>
      <c r="C21" s="10">
        <v>53338.56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5.072094426943757E-07</v>
      </c>
      <c r="Q21" s="2">
        <f>+C21-15018.5</f>
        <v>38320.06</v>
      </c>
    </row>
    <row r="22" spans="1:17" ht="12.75">
      <c r="A22" s="29" t="s">
        <v>38</v>
      </c>
      <c r="B22" s="30" t="s">
        <v>39</v>
      </c>
      <c r="C22" s="31">
        <v>55477.7274</v>
      </c>
      <c r="D22" s="31">
        <v>0.0008</v>
      </c>
      <c r="E22">
        <f>+(C22-C$7)/C$8</f>
        <v>2226.991017777062</v>
      </c>
      <c r="F22">
        <f>ROUND(2*E22,0)/2</f>
        <v>2227</v>
      </c>
      <c r="G22">
        <f>+C22-(C$7+F22*C$8)</f>
        <v>-0.00862799999595154</v>
      </c>
      <c r="K22">
        <f>+G22</f>
        <v>-0.00862799999595154</v>
      </c>
      <c r="O22">
        <f>+C$11+C$12*$F22</f>
        <v>-0.009758062634273167</v>
      </c>
      <c r="Q22" s="2">
        <f>+C22-15018.5</f>
        <v>40459.2274</v>
      </c>
    </row>
    <row r="23" spans="1:17" ht="12.75">
      <c r="A23" s="29" t="s">
        <v>38</v>
      </c>
      <c r="B23" s="30" t="s">
        <v>39</v>
      </c>
      <c r="C23" s="31">
        <v>55478.6857</v>
      </c>
      <c r="D23" s="31">
        <v>0.0007</v>
      </c>
      <c r="E23">
        <f>+(C23-C$7)/C$8</f>
        <v>2227.988660828434</v>
      </c>
      <c r="F23">
        <f>ROUND(2*E23,0)/2</f>
        <v>2228</v>
      </c>
      <c r="G23">
        <f>+C23-(C$7+F23*C$8)</f>
        <v>-0.010891999998420943</v>
      </c>
      <c r="K23">
        <f>+G23</f>
        <v>-0.010891999998420943</v>
      </c>
      <c r="O23">
        <f>+C$11+C$12*$F23</f>
        <v>-0.009762444569542011</v>
      </c>
      <c r="Q23" s="2">
        <f>+C23-15018.5</f>
        <v>40460.1857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E27" s="32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2022-11-22T23:51:40Z</dcterms:modified>
  <cp:category/>
  <cp:version/>
  <cp:contentType/>
  <cp:contentStatus/>
</cp:coreProperties>
</file>