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45" windowWidth="8355" windowHeight="1440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<sst xmlns="http://schemas.openxmlformats.org/spreadsheetml/2006/main" count="421" uniqueCount="198">
  <si>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</si>
  <si>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</si>
  <si>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</si>
  <si>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</si>
  <si>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</si>
  <si>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</si>
  <si>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</si>
  <si>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</si>
  <si>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</si>
  <si>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</si>
  <si>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</si>
  <si>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</si>
  <si>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</si>
  <si>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</si>
  <si>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</si>
  <si>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</si>
  <si>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</si>
  <si>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</si>
  <si>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</si>
  <si>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</si>
  <si>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</si>
  <si>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</si>
  <si>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</si>
  <si>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</si>
  <si>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</si>
  <si>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</si>
  <si>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</si>
  <si>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</si>
  <si>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</si>
  <si>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</si>
  <si>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</si>
  <si>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</si>
  <si>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</si>
  <si>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</si>
  <si>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</si>
  <si>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</si>
  <si>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</si>
  <si>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</si>
  <si>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</si>
  <si>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</si>
  <si>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AB Per / GSC 2866-0842               </t>
  </si>
  <si>
    <t xml:space="preserve">EA/SD     </t>
  </si>
  <si>
    <t>IBVS 5657</t>
  </si>
  <si>
    <t>IBVS 5761</t>
  </si>
  <si>
    <t>OEJV 0001</t>
  </si>
  <si>
    <t>vis</t>
  </si>
  <si>
    <t>OEJV 0024</t>
  </si>
  <si>
    <t>??</t>
  </si>
  <si>
    <t>pg</t>
  </si>
  <si>
    <t>PE</t>
  </si>
  <si>
    <t>OEJV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</si>
  <si>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</si>
  <si>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</si>
  <si>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</si>
  <si>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</si>
  <si>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</si>
  <si>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</si>
  <si>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</t>
  </si>
  <si>
    <t>V</t>
  </si>
  <si>
    <t>F </t>
  </si>
  <si>
    <t> Koch &amp; Koch </t>
  </si>
  <si>
    <t> AJ 67.462 </t>
  </si>
  <si>
    <t>2422987.229 </t>
  </si>
  <si>
    <t> 24.10.1921 17:29 </t>
  </si>
  <si>
    <t> 0.022 </t>
  </si>
  <si>
    <t>V </t>
  </si>
  <si>
    <t> A.S.Williams </t>
  </si>
  <si>
    <t> MN 84.451 </t>
  </si>
  <si>
    <t>2423044.555 </t>
  </si>
  <si>
    <t> 21.12.1921 01:19 </t>
  </si>
  <si>
    <t> 0.066 </t>
  </si>
  <si>
    <t>2423080.261 </t>
  </si>
  <si>
    <t> 25.01.1922 18:15 </t>
  </si>
  <si>
    <t> -0.030 </t>
  </si>
  <si>
    <t>2423395.344 </t>
  </si>
  <si>
    <t> 06.12.1922 20:15 </t>
  </si>
  <si>
    <t> 0.001 </t>
  </si>
  <si>
    <t>2423724.676 </t>
  </si>
  <si>
    <t> 01.11.1923 04:13 </t>
  </si>
  <si>
    <t> -0.041 </t>
  </si>
  <si>
    <t>2423753.362 </t>
  </si>
  <si>
    <t> 29.11.1923 20:41 </t>
  </si>
  <si>
    <t> 0.004 </t>
  </si>
  <si>
    <t>2423760.549 </t>
  </si>
  <si>
    <t> 07.12.1923 01:10 </t>
  </si>
  <si>
    <t> 0.031 </t>
  </si>
  <si>
    <t>2423767.682 </t>
  </si>
  <si>
    <t> 14.12.1923 04:22 </t>
  </si>
  <si>
    <t>2423810.600 </t>
  </si>
  <si>
    <t> 26.01.1924 02:24 </t>
  </si>
  <si>
    <t> -0.040 </t>
  </si>
  <si>
    <t>2423817.630 </t>
  </si>
  <si>
    <t> 02.02.1924 03:07 </t>
  </si>
  <si>
    <t> -0.170 </t>
  </si>
  <si>
    <t>2425185.220 </t>
  </si>
  <si>
    <t> 31.10.1927 17:16 </t>
  </si>
  <si>
    <t> -0.196 </t>
  </si>
  <si>
    <t> J.Mergentaler </t>
  </si>
  <si>
    <t> AA 27.159 </t>
  </si>
  <si>
    <t>2425858.290 </t>
  </si>
  <si>
    <t> 03.09.1929 18:57 </t>
  </si>
  <si>
    <t> -0.193 </t>
  </si>
  <si>
    <t> G.P.Sacharov </t>
  </si>
  <si>
    <t> PZ 9.398 </t>
  </si>
  <si>
    <t>2425880.300 </t>
  </si>
  <si>
    <t> 25.09.1929 19:12 </t>
  </si>
  <si>
    <t> 0.336 </t>
  </si>
  <si>
    <t>2425887.280 </t>
  </si>
  <si>
    <t> 02.10.1929 18:43 </t>
  </si>
  <si>
    <t> 0.156 </t>
  </si>
  <si>
    <t>2425894.215 </t>
  </si>
  <si>
    <t> 09.10.1929 17:09 </t>
  </si>
  <si>
    <t> -0.069 </t>
  </si>
  <si>
    <t>2425901.243 </t>
  </si>
  <si>
    <t> 16.10.1929 17:49 </t>
  </si>
  <si>
    <t> -0.201 </t>
  </si>
  <si>
    <t>2425908.134 </t>
  </si>
  <si>
    <t> 23.10.1929 15:12 </t>
  </si>
  <si>
    <t> -0.471 </t>
  </si>
  <si>
    <t>2426216.500 </t>
  </si>
  <si>
    <t> 28.08.1930 00:00 </t>
  </si>
  <si>
    <t> 0.003 </t>
  </si>
  <si>
    <t>2427684.27 </t>
  </si>
  <si>
    <t> 03.09.1934 18:28 </t>
  </si>
  <si>
    <t> -0.09 </t>
  </si>
  <si>
    <t> F.Lause </t>
  </si>
  <si>
    <t> AN 260.293 </t>
  </si>
  <si>
    <t>2427755.96 </t>
  </si>
  <si>
    <t> 14.11.1934 11:02 </t>
  </si>
  <si>
    <t> 0.00 </t>
  </si>
  <si>
    <t>2427806.08 </t>
  </si>
  <si>
    <t> 03.01.1935 13:55 </t>
  </si>
  <si>
    <t> -0.00 </t>
  </si>
  <si>
    <t>2427870.52 </t>
  </si>
  <si>
    <t> 09.03.1935 00:28 </t>
  </si>
  <si>
    <t>2428035.23 </t>
  </si>
  <si>
    <t> 20.08.1935 17:31 </t>
  </si>
  <si>
    <t> 0.02 </t>
  </si>
  <si>
    <t>2428207.05 </t>
  </si>
  <si>
    <t> 08.02.1936 13:12 </t>
  </si>
  <si>
    <t> -0.01 </t>
  </si>
  <si>
    <t>2428249.980 </t>
  </si>
  <si>
    <t> 22.03.1936 11:31 </t>
  </si>
  <si>
    <t> -0.039 </t>
  </si>
  <si>
    <t> E.J.Woodward </t>
  </si>
  <si>
    <t> HB 917.7 </t>
  </si>
  <si>
    <t>2428250.02 </t>
  </si>
  <si>
    <t> 22.03.1936 12:28 </t>
  </si>
  <si>
    <t>2429997.358 </t>
  </si>
  <si>
    <t> 02.01.1941 20:35 </t>
  </si>
  <si>
    <t> 0.228 </t>
  </si>
  <si>
    <t> S.Gaposchkin </t>
  </si>
  <si>
    <t> HA 113.76 </t>
  </si>
  <si>
    <t>2434629.837 </t>
  </si>
  <si>
    <t> 09.09.1953 08:05 </t>
  </si>
  <si>
    <t>2444932.81 </t>
  </si>
  <si>
    <t> 24.11.1981 07:26 </t>
  </si>
  <si>
    <t> -0.68 </t>
  </si>
  <si>
    <t> T.Brelstaff </t>
  </si>
  <si>
    <t> SAC 55.100 </t>
  </si>
  <si>
    <t>2445054.587 </t>
  </si>
  <si>
    <t> 26.03.1982 02:05 </t>
  </si>
  <si>
    <t> -0.629 </t>
  </si>
  <si>
    <t> VSSC 60.22 </t>
  </si>
  <si>
    <t>2446114.300 </t>
  </si>
  <si>
    <t> 17.02.1985 19:12 </t>
  </si>
  <si>
    <t> -0.639 </t>
  </si>
  <si>
    <t> VSSC 68.33 </t>
  </si>
  <si>
    <t>2447854.267 </t>
  </si>
  <si>
    <t> 23.11.1989 18:24 </t>
  </si>
  <si>
    <t> -0.622 </t>
  </si>
  <si>
    <t> VSSC 73 </t>
  </si>
  <si>
    <t>2453052.542 </t>
  </si>
  <si>
    <t> 17.02.2004 01:00 </t>
  </si>
  <si>
    <t> -0.717 </t>
  </si>
  <si>
    <t> R.Meyer </t>
  </si>
  <si>
    <t>BAVM 174 </t>
  </si>
  <si>
    <t>2453374.764 </t>
  </si>
  <si>
    <t> 04.01.2005 06:20 </t>
  </si>
  <si>
    <t> -0.708 </t>
  </si>
  <si>
    <t>2453453.4901 </t>
  </si>
  <si>
    <t> 23.03.2005 23:45 </t>
  </si>
  <si>
    <t> -0.7449 </t>
  </si>
  <si>
    <t>E </t>
  </si>
  <si>
    <t>o</t>
  </si>
  <si>
    <t> U.Schmidt </t>
  </si>
  <si>
    <t>BAVM 173 </t>
  </si>
  <si>
    <t>2453797.29 </t>
  </si>
  <si>
    <t> 02.03.2006 18:57 </t>
  </si>
  <si>
    <t> -0.64 </t>
  </si>
  <si>
    <t>BAVM 192 </t>
  </si>
  <si>
    <t>2454033.5650 </t>
  </si>
  <si>
    <t> 25.10.2006 01:33 </t>
  </si>
  <si>
    <t> -0.6534 </t>
  </si>
  <si>
    <t>C </t>
  </si>
  <si>
    <t>-I</t>
  </si>
  <si>
    <t> F.Agerer </t>
  </si>
  <si>
    <t>BAVM 183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</si>
</sst>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0.0034</c:v>
                  </c:pt>
                  <c:pt idx="43">
                    <c:v>NaN</c:v>
                  </c:pt>
                  <c:pt idx="44">
                    <c:v>0.02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57469385"/>
        <c:axId val="47462418"/>
      </c:scatterChart>
      <c:valAx>
        <c:axId val="57469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418"/>
        <c:crosses val="autoZero"/>
        <c:crossBetween val="midCat"/>
        <c:dispUnits/>
      </c:valAx>
      <c:valAx>
        <c:axId val="4746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693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375"/>
          <c:w val="0.69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4" TargetMode="External" /><Relationship Id="rId2" Type="http://schemas.openxmlformats.org/officeDocument/2006/relationships/hyperlink" Target="http://www.bav-astro.de/sfs/BAVM_link.php?BAVMnr=174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bav-astro.de/sfs/BAVM_link.php?BAVMnr=192" TargetMode="External" /><Relationship Id="rId5" Type="http://schemas.openxmlformats.org/officeDocument/2006/relationships/hyperlink" Target="http://www.bav-astro.de/sfs/BAVM_link.php?BAVMnr=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40</v>
      </c>
      <c r="F1" s="3">
        <v>52501.22</v>
      </c>
      <c r="G1" s="3">
        <v>7.16023</v>
      </c>
      <c r="H1" s="3" t="s">
        <v>41</v>
      </c>
    </row>
    <row r="2" spans="1:4" ht="12.75">
      <c r="A2" t="s">
        <v>22</v>
      </c>
      <c r="B2" t="str">
        <f>H1</f>
        <v>EA/SD     </v>
      </c>
      <c r="C2" s="3"/>
      <c r="D2" s="3"/>
    </row>
    <row r="3" ht="13.5" thickBot="1"/>
    <row r="4" spans="1:4" ht="14.25" thickBot="1" thickTop="1">
      <c r="A4" s="5" t="s">
        <v>39</v>
      </c>
      <c r="C4" s="8">
        <f>F1</f>
        <v>52501.22</v>
      </c>
      <c r="D4" s="9">
        <f>G1</f>
        <v>7.16023</v>
      </c>
    </row>
    <row r="5" ht="12.75">
      <c r="C5" s="31" t="s">
        <v>37</v>
      </c>
    </row>
    <row r="6" ht="12.75">
      <c r="A6" s="5" t="s">
        <v>0</v>
      </c>
    </row>
    <row r="7" spans="1:3" ht="12.75">
      <c r="A7" t="s">
        <v>1</v>
      </c>
      <c r="C7">
        <f>C4</f>
        <v>52501.22</v>
      </c>
    </row>
    <row r="8" spans="1:4" ht="12.75">
      <c r="A8" t="s">
        <v>2</v>
      </c>
      <c r="C8">
        <f>D4</f>
        <v>7.16023</v>
      </c>
      <c r="D8" s="30"/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0.0075226073832636575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-0.00011886861463001914</v>
      </c>
      <c r="D12" s="3"/>
      <c r="E12" s="12"/>
    </row>
    <row r="13" spans="1:5" ht="12.75">
      <c r="A13" s="12" t="s">
        <v>17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54033.49130472385</v>
      </c>
      <c r="D15" s="16" t="s">
        <v>31</v>
      </c>
      <c r="E15" s="17">
        <f ca="1">TODAY()+15018.5-B9/24</f>
        <v>59906.5</v>
      </c>
    </row>
    <row r="16" spans="1:5" ht="12.75">
      <c r="A16" s="18" t="s">
        <v>3</v>
      </c>
      <c r="B16" s="12"/>
      <c r="C16" s="19">
        <f>+C8+C12</f>
        <v>7.160111131385371</v>
      </c>
      <c r="D16" s="16" t="s">
        <v>32</v>
      </c>
      <c r="E16" s="17">
        <f>ROUND(2*(E15-C15)/C16,0)/2+1</f>
        <v>821</v>
      </c>
    </row>
    <row r="17" spans="1:5" ht="13.5" thickBot="1">
      <c r="A17" s="16" t="s">
        <v>28</v>
      </c>
      <c r="B17" s="12"/>
      <c r="C17" s="12">
        <f>COUNT(C21:C2174)</f>
        <v>45</v>
      </c>
      <c r="D17" s="16" t="s">
        <v>33</v>
      </c>
      <c r="E17" s="20">
        <f>+C15+C16*E16-15018.5-C9/24</f>
        <v>44893.83837692458</v>
      </c>
    </row>
    <row r="18" spans="1:5" ht="14.25" thickBot="1" thickTop="1">
      <c r="A18" s="18" t="s">
        <v>4</v>
      </c>
      <c r="B18" s="12"/>
      <c r="C18" s="21">
        <f>+C15</f>
        <v>54033.49130472385</v>
      </c>
      <c r="D18" s="22">
        <f>+C16</f>
        <v>7.160111131385371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38</v>
      </c>
      <c r="I20" s="7" t="s">
        <v>27</v>
      </c>
      <c r="J20" s="7" t="s">
        <v>50</v>
      </c>
      <c r="K20" s="7" t="s">
        <v>23</v>
      </c>
      <c r="L20" s="7" t="s">
        <v>24</v>
      </c>
      <c r="M20" s="7" t="s">
        <v>25</v>
      </c>
      <c r="N20" s="7" t="s">
        <v>26</v>
      </c>
      <c r="O20" s="7" t="s">
        <v>21</v>
      </c>
      <c r="P20" s="6" t="s">
        <v>20</v>
      </c>
      <c r="Q20" s="4" t="s">
        <v>13</v>
      </c>
    </row>
    <row r="21" spans="1:17" ht="12.75">
      <c r="A21" s="51" t="s">
        <v>67</v>
      </c>
      <c r="B21" s="51" t="s">
        <v>36</v>
      </c>
      <c r="C21" s="52">
        <v>22987.229</v>
      </c>
      <c r="D21" s="10"/>
      <c r="E21">
        <f aca="true" t="shared" si="0" ref="E21:E65">+(C21-C$7)/C$8</f>
        <v>-4121.933373648612</v>
      </c>
      <c r="F21">
        <f aca="true" t="shared" si="1" ref="F21:F65">ROUND(2*E21,0)/2</f>
        <v>-4122</v>
      </c>
      <c r="G21">
        <f aca="true" t="shared" si="2" ref="G21:G65">+C21-(C$7+F21*C$8)</f>
        <v>0.4770600000010745</v>
      </c>
      <c r="K21">
        <f>+G21</f>
        <v>0.4770600000010745</v>
      </c>
      <c r="O21">
        <f aca="true" t="shared" si="3" ref="O21:O65">+C$11+C$12*$F21</f>
        <v>0.4974990368882025</v>
      </c>
      <c r="Q21" s="2">
        <f aca="true" t="shared" si="4" ref="Q21:Q65">+C21-15018.5</f>
        <v>7968.728999999999</v>
      </c>
    </row>
    <row r="22" spans="1:17" ht="12.75">
      <c r="A22" s="51" t="s">
        <v>67</v>
      </c>
      <c r="B22" s="51" t="s">
        <v>36</v>
      </c>
      <c r="C22" s="52">
        <v>23044.555</v>
      </c>
      <c r="D22" s="10"/>
      <c r="E22">
        <f t="shared" si="0"/>
        <v>-4113.927206248961</v>
      </c>
      <c r="F22">
        <f t="shared" si="1"/>
        <v>-4114</v>
      </c>
      <c r="G22">
        <f t="shared" si="2"/>
        <v>0.5212199999987206</v>
      </c>
      <c r="K22">
        <f>+G22</f>
        <v>0.5212199999987206</v>
      </c>
      <c r="O22">
        <f t="shared" si="3"/>
        <v>0.4965480879711624</v>
      </c>
      <c r="Q22" s="2">
        <f t="shared" si="4"/>
        <v>8026.055</v>
      </c>
    </row>
    <row r="23" spans="1:17" ht="12.75">
      <c r="A23" s="51" t="s">
        <v>67</v>
      </c>
      <c r="B23" s="51" t="s">
        <v>36</v>
      </c>
      <c r="C23" s="52">
        <v>23080.261</v>
      </c>
      <c r="D23" s="10"/>
      <c r="E23">
        <f t="shared" si="0"/>
        <v>-4108.940494928236</v>
      </c>
      <c r="F23">
        <f t="shared" si="1"/>
        <v>-4109</v>
      </c>
      <c r="G23">
        <f t="shared" si="2"/>
        <v>0.4260699999977078</v>
      </c>
      <c r="K23">
        <f>+G23</f>
        <v>0.4260699999977078</v>
      </c>
      <c r="O23">
        <f t="shared" si="3"/>
        <v>0.4959537448980123</v>
      </c>
      <c r="Q23" s="2">
        <f t="shared" si="4"/>
        <v>8061.760999999999</v>
      </c>
    </row>
    <row r="24" spans="1:17" ht="12.75">
      <c r="A24" s="36" t="s">
        <v>46</v>
      </c>
      <c r="B24" s="37" t="s">
        <v>47</v>
      </c>
      <c r="C24" s="36">
        <v>23080.31</v>
      </c>
      <c r="D24" s="36" t="s">
        <v>45</v>
      </c>
      <c r="E24">
        <f t="shared" si="0"/>
        <v>-4108.9336515726445</v>
      </c>
      <c r="F24">
        <f t="shared" si="1"/>
        <v>-4109</v>
      </c>
      <c r="G24">
        <f t="shared" si="2"/>
        <v>0.47507000000041444</v>
      </c>
      <c r="J24">
        <f>+G24</f>
        <v>0.47507000000041444</v>
      </c>
      <c r="O24">
        <f t="shared" si="3"/>
        <v>0.4959537448980123</v>
      </c>
      <c r="Q24" s="2">
        <f t="shared" si="4"/>
        <v>8061.810000000001</v>
      </c>
    </row>
    <row r="25" spans="1:17" ht="12.75">
      <c r="A25" s="51" t="s">
        <v>67</v>
      </c>
      <c r="B25" s="51" t="s">
        <v>36</v>
      </c>
      <c r="C25" s="52">
        <v>23395.344</v>
      </c>
      <c r="D25" s="10"/>
      <c r="E25">
        <f t="shared" si="0"/>
        <v>-4064.935902896974</v>
      </c>
      <c r="F25">
        <f t="shared" si="1"/>
        <v>-4065</v>
      </c>
      <c r="G25">
        <f t="shared" si="2"/>
        <v>0.45895000000018626</v>
      </c>
      <c r="K25">
        <f>+G25</f>
        <v>0.45895000000018626</v>
      </c>
      <c r="O25">
        <f t="shared" si="3"/>
        <v>0.49072352585429146</v>
      </c>
      <c r="Q25" s="2">
        <f t="shared" si="4"/>
        <v>8376.844000000001</v>
      </c>
    </row>
    <row r="26" spans="1:17" ht="12.75">
      <c r="A26" s="51" t="s">
        <v>67</v>
      </c>
      <c r="B26" s="51" t="s">
        <v>36</v>
      </c>
      <c r="C26" s="52">
        <v>23724.676</v>
      </c>
      <c r="D26" s="10"/>
      <c r="E26">
        <f t="shared" si="0"/>
        <v>-4018.9412909920493</v>
      </c>
      <c r="F26">
        <f t="shared" si="1"/>
        <v>-4019</v>
      </c>
      <c r="G26">
        <f t="shared" si="2"/>
        <v>0.4203699999998207</v>
      </c>
      <c r="K26">
        <f>+G26</f>
        <v>0.4203699999998207</v>
      </c>
      <c r="O26">
        <f t="shared" si="3"/>
        <v>0.48525556958131055</v>
      </c>
      <c r="Q26" s="2">
        <f t="shared" si="4"/>
        <v>8706.176</v>
      </c>
    </row>
    <row r="27" spans="1:17" ht="12.75">
      <c r="A27" s="51" t="s">
        <v>67</v>
      </c>
      <c r="B27" s="51" t="s">
        <v>36</v>
      </c>
      <c r="C27" s="52">
        <v>23753.362</v>
      </c>
      <c r="D27" s="10"/>
      <c r="E27">
        <f t="shared" si="0"/>
        <v>-4014.9349951049057</v>
      </c>
      <c r="F27">
        <f t="shared" si="1"/>
        <v>-4015</v>
      </c>
      <c r="G27">
        <f t="shared" si="2"/>
        <v>0.4654499999996915</v>
      </c>
      <c r="K27">
        <f>+G27</f>
        <v>0.4654499999996915</v>
      </c>
      <c r="O27">
        <f t="shared" si="3"/>
        <v>0.48478009512279047</v>
      </c>
      <c r="Q27" s="2">
        <f t="shared" si="4"/>
        <v>8734.862000000001</v>
      </c>
    </row>
    <row r="28" spans="1:17" ht="12.75">
      <c r="A28" s="51" t="s">
        <v>67</v>
      </c>
      <c r="B28" s="51" t="s">
        <v>36</v>
      </c>
      <c r="C28" s="52">
        <v>23760.549</v>
      </c>
      <c r="D28" s="10"/>
      <c r="E28">
        <f t="shared" si="0"/>
        <v>-4013.9312563981885</v>
      </c>
      <c r="F28">
        <f t="shared" si="1"/>
        <v>-4014</v>
      </c>
      <c r="G28">
        <f t="shared" si="2"/>
        <v>0.4922200000000885</v>
      </c>
      <c r="K28">
        <f>+G28</f>
        <v>0.4922200000000885</v>
      </c>
      <c r="O28">
        <f t="shared" si="3"/>
        <v>0.48466122650816046</v>
      </c>
      <c r="Q28" s="2">
        <f t="shared" si="4"/>
        <v>8742.048999999999</v>
      </c>
    </row>
    <row r="29" spans="1:17" ht="12.75">
      <c r="A29" s="36" t="s">
        <v>46</v>
      </c>
      <c r="B29" s="37" t="s">
        <v>47</v>
      </c>
      <c r="C29" s="36">
        <v>23767.64</v>
      </c>
      <c r="D29" s="36" t="s">
        <v>45</v>
      </c>
      <c r="E29">
        <f t="shared" si="0"/>
        <v>-4012.9409250820154</v>
      </c>
      <c r="F29">
        <f t="shared" si="1"/>
        <v>-4013</v>
      </c>
      <c r="G29">
        <f t="shared" si="2"/>
        <v>0.42298999999911757</v>
      </c>
      <c r="J29">
        <f>+G29</f>
        <v>0.42298999999911757</v>
      </c>
      <c r="O29">
        <f t="shared" si="3"/>
        <v>0.48454235789353045</v>
      </c>
      <c r="Q29" s="2">
        <f t="shared" si="4"/>
        <v>8749.14</v>
      </c>
    </row>
    <row r="30" spans="1:17" ht="12.75">
      <c r="A30" s="51" t="s">
        <v>67</v>
      </c>
      <c r="B30" s="51" t="s">
        <v>36</v>
      </c>
      <c r="C30" s="52">
        <v>23767.682</v>
      </c>
      <c r="D30" s="10"/>
      <c r="E30">
        <f t="shared" si="0"/>
        <v>-4012.935059348652</v>
      </c>
      <c r="F30">
        <f t="shared" si="1"/>
        <v>-4013</v>
      </c>
      <c r="G30">
        <f t="shared" si="2"/>
        <v>0.46499000000039814</v>
      </c>
      <c r="K30">
        <f>+G30</f>
        <v>0.46499000000039814</v>
      </c>
      <c r="O30">
        <f t="shared" si="3"/>
        <v>0.48454235789353045</v>
      </c>
      <c r="Q30" s="2">
        <f t="shared" si="4"/>
        <v>8749.182</v>
      </c>
    </row>
    <row r="31" spans="1:17" ht="12.75">
      <c r="A31" s="51" t="s">
        <v>67</v>
      </c>
      <c r="B31" s="51" t="s">
        <v>36</v>
      </c>
      <c r="C31" s="52">
        <v>23810.6</v>
      </c>
      <c r="D31" s="10"/>
      <c r="E31">
        <f t="shared" si="0"/>
        <v>-4006.941117813255</v>
      </c>
      <c r="F31">
        <f t="shared" si="1"/>
        <v>-4007</v>
      </c>
      <c r="G31">
        <f t="shared" si="2"/>
        <v>0.4216099999975995</v>
      </c>
      <c r="K31">
        <f>+G31</f>
        <v>0.4216099999975995</v>
      </c>
      <c r="O31">
        <f t="shared" si="3"/>
        <v>0.48382914620575035</v>
      </c>
      <c r="Q31" s="2">
        <f t="shared" si="4"/>
        <v>8792.099999999999</v>
      </c>
    </row>
    <row r="32" spans="1:17" ht="12.75">
      <c r="A32" s="51" t="s">
        <v>67</v>
      </c>
      <c r="B32" s="51" t="s">
        <v>36</v>
      </c>
      <c r="C32" s="52">
        <v>23817.63</v>
      </c>
      <c r="D32" s="10"/>
      <c r="E32">
        <f t="shared" si="0"/>
        <v>-4005.95930577649</v>
      </c>
      <c r="F32">
        <f t="shared" si="1"/>
        <v>-4006</v>
      </c>
      <c r="G32">
        <f t="shared" si="2"/>
        <v>0.29138000000239117</v>
      </c>
      <c r="K32">
        <f>+G32</f>
        <v>0.29138000000239117</v>
      </c>
      <c r="O32">
        <f t="shared" si="3"/>
        <v>0.48371027759112034</v>
      </c>
      <c r="Q32" s="2">
        <f t="shared" si="4"/>
        <v>8799.130000000001</v>
      </c>
    </row>
    <row r="33" spans="1:17" ht="12.75">
      <c r="A33" s="36" t="s">
        <v>46</v>
      </c>
      <c r="B33" s="37" t="s">
        <v>47</v>
      </c>
      <c r="C33" s="36">
        <v>25185.22</v>
      </c>
      <c r="D33" s="36" t="s">
        <v>48</v>
      </c>
      <c r="E33">
        <f t="shared" si="0"/>
        <v>-3814.9612512447225</v>
      </c>
      <c r="F33">
        <f t="shared" si="1"/>
        <v>-3815</v>
      </c>
      <c r="G33">
        <f t="shared" si="2"/>
        <v>0.2774500000014086</v>
      </c>
      <c r="J33">
        <f>+G33</f>
        <v>0.2774500000014086</v>
      </c>
      <c r="O33">
        <f t="shared" si="3"/>
        <v>0.46100637219678664</v>
      </c>
      <c r="Q33" s="2">
        <f t="shared" si="4"/>
        <v>10166.720000000001</v>
      </c>
    </row>
    <row r="34" spans="1:17" ht="12.75">
      <c r="A34" s="51" t="s">
        <v>103</v>
      </c>
      <c r="B34" s="51" t="s">
        <v>36</v>
      </c>
      <c r="C34" s="52">
        <v>25858.29</v>
      </c>
      <c r="D34" s="10"/>
      <c r="E34">
        <f t="shared" si="0"/>
        <v>-3720.960080891256</v>
      </c>
      <c r="F34">
        <f t="shared" si="1"/>
        <v>-3721</v>
      </c>
      <c r="G34">
        <f t="shared" si="2"/>
        <v>0.2858300000007148</v>
      </c>
      <c r="K34">
        <f aca="true" t="shared" si="5" ref="K34:K39">+G34</f>
        <v>0.2858300000007148</v>
      </c>
      <c r="O34">
        <f t="shared" si="3"/>
        <v>0.44983272242156486</v>
      </c>
      <c r="Q34" s="2">
        <f t="shared" si="4"/>
        <v>10839.79</v>
      </c>
    </row>
    <row r="35" spans="1:17" ht="12.75">
      <c r="A35" s="51" t="s">
        <v>103</v>
      </c>
      <c r="B35" s="51" t="s">
        <v>36</v>
      </c>
      <c r="C35" s="52">
        <v>25880.3</v>
      </c>
      <c r="D35" s="10"/>
      <c r="E35">
        <f t="shared" si="0"/>
        <v>-3717.886157288244</v>
      </c>
      <c r="F35">
        <f t="shared" si="1"/>
        <v>-3718</v>
      </c>
      <c r="G35">
        <f t="shared" si="2"/>
        <v>0.8151399999987916</v>
      </c>
      <c r="K35">
        <f t="shared" si="5"/>
        <v>0.8151399999987916</v>
      </c>
      <c r="O35">
        <f t="shared" si="3"/>
        <v>0.4494761165776748</v>
      </c>
      <c r="Q35" s="2">
        <f t="shared" si="4"/>
        <v>10861.8</v>
      </c>
    </row>
    <row r="36" spans="1:17" ht="12.75">
      <c r="A36" s="51" t="s">
        <v>103</v>
      </c>
      <c r="B36" s="51" t="s">
        <v>36</v>
      </c>
      <c r="C36" s="52">
        <v>25887.28</v>
      </c>
      <c r="D36" s="10"/>
      <c r="E36">
        <f t="shared" si="0"/>
        <v>-3716.9113282673884</v>
      </c>
      <c r="F36">
        <f t="shared" si="1"/>
        <v>-3717</v>
      </c>
      <c r="G36">
        <f t="shared" si="2"/>
        <v>0.6349099999970349</v>
      </c>
      <c r="K36">
        <f t="shared" si="5"/>
        <v>0.6349099999970349</v>
      </c>
      <c r="O36">
        <f t="shared" si="3"/>
        <v>0.44935724796304477</v>
      </c>
      <c r="Q36" s="2">
        <f t="shared" si="4"/>
        <v>10868.779999999999</v>
      </c>
    </row>
    <row r="37" spans="1:17" ht="12.75">
      <c r="A37" s="51" t="s">
        <v>103</v>
      </c>
      <c r="B37" s="51" t="s">
        <v>36</v>
      </c>
      <c r="C37" s="52">
        <v>25894.215</v>
      </c>
      <c r="D37" s="10"/>
      <c r="E37">
        <f t="shared" si="0"/>
        <v>-3715.94278396085</v>
      </c>
      <c r="F37">
        <f t="shared" si="1"/>
        <v>-3716</v>
      </c>
      <c r="G37">
        <f t="shared" si="2"/>
        <v>0.4096800000006624</v>
      </c>
      <c r="K37">
        <f t="shared" si="5"/>
        <v>0.4096800000006624</v>
      </c>
      <c r="O37">
        <f t="shared" si="3"/>
        <v>0.44923837934841476</v>
      </c>
      <c r="Q37" s="2">
        <f t="shared" si="4"/>
        <v>10875.715</v>
      </c>
    </row>
    <row r="38" spans="1:17" ht="12.75">
      <c r="A38" s="51" t="s">
        <v>103</v>
      </c>
      <c r="B38" s="51" t="s">
        <v>36</v>
      </c>
      <c r="C38" s="52">
        <v>25901.243</v>
      </c>
      <c r="D38" s="10"/>
      <c r="E38">
        <f t="shared" si="0"/>
        <v>-3714.961251244723</v>
      </c>
      <c r="F38">
        <f t="shared" si="1"/>
        <v>-3715</v>
      </c>
      <c r="G38">
        <f t="shared" si="2"/>
        <v>0.27744999999777065</v>
      </c>
      <c r="K38">
        <f t="shared" si="5"/>
        <v>0.27744999999777065</v>
      </c>
      <c r="O38">
        <f t="shared" si="3"/>
        <v>0.44911951073378475</v>
      </c>
      <c r="Q38" s="2">
        <f t="shared" si="4"/>
        <v>10882.742999999999</v>
      </c>
    </row>
    <row r="39" spans="1:17" ht="12.75">
      <c r="A39" s="51" t="s">
        <v>103</v>
      </c>
      <c r="B39" s="51" t="s">
        <v>36</v>
      </c>
      <c r="C39" s="52">
        <v>25908.134</v>
      </c>
      <c r="D39" s="10"/>
      <c r="E39">
        <f t="shared" si="0"/>
        <v>-3713.998851992185</v>
      </c>
      <c r="F39">
        <f t="shared" si="1"/>
        <v>-3714</v>
      </c>
      <c r="G39">
        <f t="shared" si="2"/>
        <v>0.008219999999710126</v>
      </c>
      <c r="K39">
        <f t="shared" si="5"/>
        <v>0.008219999999710126</v>
      </c>
      <c r="O39">
        <f t="shared" si="3"/>
        <v>0.44900064211915475</v>
      </c>
      <c r="Q39" s="2">
        <f t="shared" si="4"/>
        <v>10889.633999999998</v>
      </c>
    </row>
    <row r="40" spans="1:17" ht="12.75">
      <c r="A40" s="36" t="s">
        <v>46</v>
      </c>
      <c r="B40" s="37" t="s">
        <v>47</v>
      </c>
      <c r="C40" s="36">
        <v>25908.6</v>
      </c>
      <c r="D40" s="36" t="s">
        <v>48</v>
      </c>
      <c r="E40">
        <f t="shared" si="0"/>
        <v>-3713.9337702839157</v>
      </c>
      <c r="F40">
        <f t="shared" si="1"/>
        <v>-3714</v>
      </c>
      <c r="G40">
        <f t="shared" si="2"/>
        <v>0.47422000000005937</v>
      </c>
      <c r="J40">
        <f>+G40</f>
        <v>0.47422000000005937</v>
      </c>
      <c r="O40">
        <f t="shared" si="3"/>
        <v>0.44900064211915475</v>
      </c>
      <c r="Q40" s="2">
        <f t="shared" si="4"/>
        <v>10890.099999999999</v>
      </c>
    </row>
    <row r="41" spans="1:17" ht="12.75">
      <c r="A41" s="51" t="s">
        <v>103</v>
      </c>
      <c r="B41" s="51" t="s">
        <v>36</v>
      </c>
      <c r="C41" s="52">
        <v>26216.5</v>
      </c>
      <c r="D41" s="10"/>
      <c r="E41">
        <f t="shared" si="0"/>
        <v>-3670.9323583180985</v>
      </c>
      <c r="F41">
        <f t="shared" si="1"/>
        <v>-3671</v>
      </c>
      <c r="G41">
        <f t="shared" si="2"/>
        <v>0.4843299999993178</v>
      </c>
      <c r="K41">
        <f>+G41</f>
        <v>0.4843299999993178</v>
      </c>
      <c r="O41">
        <f t="shared" si="3"/>
        <v>0.4438892916900639</v>
      </c>
      <c r="Q41" s="2">
        <f t="shared" si="4"/>
        <v>11198</v>
      </c>
    </row>
    <row r="42" spans="1:17" ht="12.75">
      <c r="A42" s="51" t="s">
        <v>126</v>
      </c>
      <c r="B42" s="51" t="s">
        <v>36</v>
      </c>
      <c r="C42" s="52">
        <v>27684.27</v>
      </c>
      <c r="D42" s="10"/>
      <c r="E42">
        <f t="shared" si="0"/>
        <v>-3465.9431331116457</v>
      </c>
      <c r="F42">
        <f t="shared" si="1"/>
        <v>-3466</v>
      </c>
      <c r="G42">
        <f t="shared" si="2"/>
        <v>0.4071800000019721</v>
      </c>
      <c r="K42">
        <f>+G42</f>
        <v>0.4071800000019721</v>
      </c>
      <c r="O42">
        <f t="shared" si="3"/>
        <v>0.41952122569091</v>
      </c>
      <c r="Q42" s="2">
        <f t="shared" si="4"/>
        <v>12665.77</v>
      </c>
    </row>
    <row r="43" spans="1:17" ht="12.75">
      <c r="A43" s="36" t="s">
        <v>46</v>
      </c>
      <c r="B43" s="37" t="s">
        <v>47</v>
      </c>
      <c r="C43" s="36">
        <v>27684.334</v>
      </c>
      <c r="D43" s="36" t="s">
        <v>48</v>
      </c>
      <c r="E43">
        <f t="shared" si="0"/>
        <v>-3465.934194851283</v>
      </c>
      <c r="F43">
        <f t="shared" si="1"/>
        <v>-3466</v>
      </c>
      <c r="G43">
        <f t="shared" si="2"/>
        <v>0.4711800000004587</v>
      </c>
      <c r="J43">
        <f>+G43</f>
        <v>0.4711800000004587</v>
      </c>
      <c r="O43">
        <f t="shared" si="3"/>
        <v>0.41952122569091</v>
      </c>
      <c r="Q43" s="2">
        <f t="shared" si="4"/>
        <v>12665.833999999999</v>
      </c>
    </row>
    <row r="44" spans="1:17" ht="12.75">
      <c r="A44" s="51" t="s">
        <v>126</v>
      </c>
      <c r="B44" s="51" t="s">
        <v>36</v>
      </c>
      <c r="C44" s="52">
        <v>27755.96</v>
      </c>
      <c r="D44" s="10"/>
      <c r="E44">
        <f t="shared" si="0"/>
        <v>-3455.930884901742</v>
      </c>
      <c r="F44">
        <f t="shared" si="1"/>
        <v>-3456</v>
      </c>
      <c r="G44">
        <f t="shared" si="2"/>
        <v>0.49487999999837484</v>
      </c>
      <c r="K44">
        <f>+G44</f>
        <v>0.49487999999837484</v>
      </c>
      <c r="O44">
        <f t="shared" si="3"/>
        <v>0.4183325395446098</v>
      </c>
      <c r="Q44" s="2">
        <f t="shared" si="4"/>
        <v>12737.46</v>
      </c>
    </row>
    <row r="45" spans="1:17" ht="12.75">
      <c r="A45" s="51" t="s">
        <v>126</v>
      </c>
      <c r="B45" s="51" t="s">
        <v>36</v>
      </c>
      <c r="C45" s="52">
        <v>27806.08</v>
      </c>
      <c r="D45" s="10"/>
      <c r="E45">
        <f t="shared" si="0"/>
        <v>-3448.931109754854</v>
      </c>
      <c r="F45">
        <f t="shared" si="1"/>
        <v>-3449</v>
      </c>
      <c r="G45">
        <f t="shared" si="2"/>
        <v>0.4932700000026671</v>
      </c>
      <c r="K45">
        <f>+G45</f>
        <v>0.4932700000026671</v>
      </c>
      <c r="O45">
        <f t="shared" si="3"/>
        <v>0.41750045924219964</v>
      </c>
      <c r="Q45" s="2">
        <f t="shared" si="4"/>
        <v>12787.580000000002</v>
      </c>
    </row>
    <row r="46" spans="1:17" ht="12.75">
      <c r="A46" s="51" t="s">
        <v>126</v>
      </c>
      <c r="B46" s="51" t="s">
        <v>36</v>
      </c>
      <c r="C46" s="52">
        <v>27870.52</v>
      </c>
      <c r="D46" s="10"/>
      <c r="E46">
        <f t="shared" si="0"/>
        <v>-3439.931398851713</v>
      </c>
      <c r="F46">
        <f t="shared" si="1"/>
        <v>-3440</v>
      </c>
      <c r="G46">
        <f t="shared" si="2"/>
        <v>0.49120000000039</v>
      </c>
      <c r="K46">
        <f>+G46</f>
        <v>0.49120000000039</v>
      </c>
      <c r="O46">
        <f t="shared" si="3"/>
        <v>0.41643064171052946</v>
      </c>
      <c r="Q46" s="2">
        <f t="shared" si="4"/>
        <v>12852.02</v>
      </c>
    </row>
    <row r="47" spans="1:17" ht="12.75">
      <c r="A47" s="51" t="s">
        <v>126</v>
      </c>
      <c r="B47" s="51" t="s">
        <v>36</v>
      </c>
      <c r="C47" s="52">
        <v>28035.23</v>
      </c>
      <c r="D47" s="10"/>
      <c r="E47">
        <f t="shared" si="0"/>
        <v>-3416.927947845251</v>
      </c>
      <c r="F47">
        <f t="shared" si="1"/>
        <v>-3417</v>
      </c>
      <c r="G47">
        <f t="shared" si="2"/>
        <v>0.5159099999982573</v>
      </c>
      <c r="K47">
        <f>+G47</f>
        <v>0.5159099999982573</v>
      </c>
      <c r="O47">
        <f t="shared" si="3"/>
        <v>0.41369666357403906</v>
      </c>
      <c r="Q47" s="2">
        <f t="shared" si="4"/>
        <v>13016.73</v>
      </c>
    </row>
    <row r="48" spans="1:17" ht="12.75">
      <c r="A48" s="51" t="s">
        <v>126</v>
      </c>
      <c r="B48" s="51" t="s">
        <v>36</v>
      </c>
      <c r="C48" s="52">
        <v>28207.05</v>
      </c>
      <c r="D48" s="10"/>
      <c r="E48">
        <f t="shared" si="0"/>
        <v>-3392.9315119765706</v>
      </c>
      <c r="F48">
        <f t="shared" si="1"/>
        <v>-3393</v>
      </c>
      <c r="G48">
        <f t="shared" si="2"/>
        <v>0.49038999999902444</v>
      </c>
      <c r="K48">
        <f>+G48</f>
        <v>0.49038999999902444</v>
      </c>
      <c r="O48">
        <f t="shared" si="3"/>
        <v>0.4108438168229186</v>
      </c>
      <c r="Q48" s="2">
        <f t="shared" si="4"/>
        <v>13188.55</v>
      </c>
    </row>
    <row r="49" spans="1:17" ht="12.75">
      <c r="A49" s="36" t="s">
        <v>46</v>
      </c>
      <c r="B49" s="37" t="s">
        <v>47</v>
      </c>
      <c r="C49" s="36">
        <v>28207.059</v>
      </c>
      <c r="D49" s="36" t="s">
        <v>45</v>
      </c>
      <c r="E49">
        <f t="shared" si="0"/>
        <v>-3392.930255033707</v>
      </c>
      <c r="F49">
        <f t="shared" si="1"/>
        <v>-3393</v>
      </c>
      <c r="G49">
        <f t="shared" si="2"/>
        <v>0.499390000000858</v>
      </c>
      <c r="J49">
        <f>+G49</f>
        <v>0.499390000000858</v>
      </c>
      <c r="O49">
        <f t="shared" si="3"/>
        <v>0.4108438168229186</v>
      </c>
      <c r="Q49" s="2">
        <f t="shared" si="4"/>
        <v>13188.559000000001</v>
      </c>
    </row>
    <row r="50" spans="1:17" ht="12.75">
      <c r="A50" s="36" t="s">
        <v>46</v>
      </c>
      <c r="B50" s="37" t="s">
        <v>47</v>
      </c>
      <c r="C50" s="36">
        <v>28249.98</v>
      </c>
      <c r="D50" s="36" t="s">
        <v>45</v>
      </c>
      <c r="E50">
        <f t="shared" si="0"/>
        <v>-3386.935894517355</v>
      </c>
      <c r="F50">
        <f t="shared" si="1"/>
        <v>-3387</v>
      </c>
      <c r="G50">
        <f t="shared" si="2"/>
        <v>0.45900999999867054</v>
      </c>
      <c r="J50">
        <f>+G50</f>
        <v>0.45900999999867054</v>
      </c>
      <c r="O50">
        <f t="shared" si="3"/>
        <v>0.4101306051351385</v>
      </c>
      <c r="Q50" s="2">
        <f t="shared" si="4"/>
        <v>13231.48</v>
      </c>
    </row>
    <row r="51" spans="1:17" ht="12.75">
      <c r="A51" s="51" t="s">
        <v>126</v>
      </c>
      <c r="B51" s="51" t="s">
        <v>36</v>
      </c>
      <c r="C51" s="52">
        <v>28250.02</v>
      </c>
      <c r="D51" s="10"/>
      <c r="E51">
        <f t="shared" si="0"/>
        <v>-3386.930308104628</v>
      </c>
      <c r="F51">
        <f t="shared" si="1"/>
        <v>-3387</v>
      </c>
      <c r="G51">
        <f t="shared" si="2"/>
        <v>0.49900999999954365</v>
      </c>
      <c r="K51">
        <f>+G51</f>
        <v>0.49900999999954365</v>
      </c>
      <c r="O51">
        <f t="shared" si="3"/>
        <v>0.4101306051351385</v>
      </c>
      <c r="Q51" s="2">
        <f t="shared" si="4"/>
        <v>13231.52</v>
      </c>
    </row>
    <row r="52" spans="1:17" ht="12.75">
      <c r="A52" s="36" t="s">
        <v>46</v>
      </c>
      <c r="B52" s="37" t="s">
        <v>47</v>
      </c>
      <c r="C52" s="36">
        <v>29997.358</v>
      </c>
      <c r="D52" s="36" t="s">
        <v>45</v>
      </c>
      <c r="E52">
        <f t="shared" si="0"/>
        <v>-3142.8965270668677</v>
      </c>
      <c r="F52">
        <f t="shared" si="1"/>
        <v>-3143</v>
      </c>
      <c r="G52">
        <f t="shared" si="2"/>
        <v>0.7408900000009453</v>
      </c>
      <c r="J52">
        <f aca="true" t="shared" si="6" ref="J52:J57">+G52</f>
        <v>0.7408900000009453</v>
      </c>
      <c r="O52">
        <f t="shared" si="3"/>
        <v>0.3811266631654138</v>
      </c>
      <c r="Q52" s="2">
        <f t="shared" si="4"/>
        <v>14978.858</v>
      </c>
    </row>
    <row r="53" spans="1:17" ht="12.75">
      <c r="A53" s="36" t="s">
        <v>46</v>
      </c>
      <c r="B53" s="37" t="s">
        <v>47</v>
      </c>
      <c r="C53" s="36">
        <v>34629.837</v>
      </c>
      <c r="D53" s="36" t="s">
        <v>45</v>
      </c>
      <c r="E53">
        <f t="shared" si="0"/>
        <v>-2495.9230359918606</v>
      </c>
      <c r="F53">
        <f t="shared" si="1"/>
        <v>-2496</v>
      </c>
      <c r="G53">
        <f t="shared" si="2"/>
        <v>0.5510799999974552</v>
      </c>
      <c r="J53">
        <f t="shared" si="6"/>
        <v>0.5510799999974552</v>
      </c>
      <c r="O53">
        <f t="shared" si="3"/>
        <v>0.3042186694997914</v>
      </c>
      <c r="Q53" s="2">
        <f t="shared" si="4"/>
        <v>19611.337</v>
      </c>
    </row>
    <row r="54" spans="1:17" ht="12.75">
      <c r="A54" s="36" t="s">
        <v>46</v>
      </c>
      <c r="B54" s="37" t="s">
        <v>47</v>
      </c>
      <c r="C54" s="36">
        <v>44932.81</v>
      </c>
      <c r="D54" s="36" t="s">
        <v>45</v>
      </c>
      <c r="E54">
        <f t="shared" si="0"/>
        <v>-1057.0065486723197</v>
      </c>
      <c r="F54">
        <f t="shared" si="1"/>
        <v>-1057</v>
      </c>
      <c r="G54">
        <f t="shared" si="2"/>
        <v>-0.046890000005078036</v>
      </c>
      <c r="J54">
        <f t="shared" si="6"/>
        <v>-0.046890000005078036</v>
      </c>
      <c r="O54">
        <f t="shared" si="3"/>
        <v>0.1331667330471939</v>
      </c>
      <c r="Q54" s="2">
        <f t="shared" si="4"/>
        <v>29914.309999999998</v>
      </c>
    </row>
    <row r="55" spans="1:17" ht="12.75">
      <c r="A55" s="36" t="s">
        <v>46</v>
      </c>
      <c r="B55" s="37" t="s">
        <v>47</v>
      </c>
      <c r="C55" s="36">
        <v>45054.587</v>
      </c>
      <c r="D55" s="36" t="s">
        <v>45</v>
      </c>
      <c r="E55">
        <f t="shared" si="0"/>
        <v>-1039.9991341060274</v>
      </c>
      <c r="F55">
        <f t="shared" si="1"/>
        <v>-1040</v>
      </c>
      <c r="G55">
        <f t="shared" si="2"/>
        <v>0.006199999996169936</v>
      </c>
      <c r="J55">
        <f t="shared" si="6"/>
        <v>0.006199999996169936</v>
      </c>
      <c r="O55">
        <f t="shared" si="3"/>
        <v>0.13114596659848354</v>
      </c>
      <c r="Q55" s="2">
        <f t="shared" si="4"/>
        <v>30036.087</v>
      </c>
    </row>
    <row r="56" spans="1:17" ht="12.75">
      <c r="A56" s="36" t="s">
        <v>46</v>
      </c>
      <c r="B56" s="37" t="s">
        <v>47</v>
      </c>
      <c r="C56" s="36">
        <v>46114.3</v>
      </c>
      <c r="D56" s="36" t="s">
        <v>49</v>
      </c>
      <c r="E56">
        <f t="shared" si="0"/>
        <v>-891.999279352758</v>
      </c>
      <c r="F56">
        <f t="shared" si="1"/>
        <v>-892</v>
      </c>
      <c r="G56">
        <f t="shared" si="2"/>
        <v>0.005160000000614673</v>
      </c>
      <c r="J56">
        <f t="shared" si="6"/>
        <v>0.005160000000614673</v>
      </c>
      <c r="O56">
        <f t="shared" si="3"/>
        <v>0.11355341163324073</v>
      </c>
      <c r="Q56" s="2">
        <f t="shared" si="4"/>
        <v>31095.800000000003</v>
      </c>
    </row>
    <row r="57" spans="1:17" ht="12.75">
      <c r="A57" s="36" t="s">
        <v>46</v>
      </c>
      <c r="B57" s="37" t="s">
        <v>47</v>
      </c>
      <c r="C57" s="36">
        <v>47854.267</v>
      </c>
      <c r="D57" s="36" t="s">
        <v>45</v>
      </c>
      <c r="E57">
        <f t="shared" si="0"/>
        <v>-648.99493452026</v>
      </c>
      <c r="F57">
        <f t="shared" si="1"/>
        <v>-649</v>
      </c>
      <c r="G57">
        <f t="shared" si="2"/>
        <v>0.03626999999687541</v>
      </c>
      <c r="J57">
        <f t="shared" si="6"/>
        <v>0.03626999999687541</v>
      </c>
      <c r="O57">
        <f t="shared" si="3"/>
        <v>0.08466833827814607</v>
      </c>
      <c r="Q57" s="2">
        <f t="shared" si="4"/>
        <v>32835.767</v>
      </c>
    </row>
    <row r="58" spans="1:17" ht="12.75">
      <c r="A58" s="33" t="s">
        <v>38</v>
      </c>
      <c r="B58" s="32" t="s">
        <v>36</v>
      </c>
      <c r="C58" s="33">
        <v>52501.22</v>
      </c>
      <c r="D58" s="29"/>
      <c r="E58">
        <f t="shared" si="0"/>
        <v>0</v>
      </c>
      <c r="F58">
        <f t="shared" si="1"/>
        <v>0</v>
      </c>
      <c r="G58">
        <f t="shared" si="2"/>
        <v>0</v>
      </c>
      <c r="H58">
        <f>+G58</f>
        <v>0</v>
      </c>
      <c r="O58">
        <f t="shared" si="3"/>
        <v>0.0075226073832636575</v>
      </c>
      <c r="Q58" s="2">
        <f t="shared" si="4"/>
        <v>37482.72</v>
      </c>
    </row>
    <row r="59" spans="1:17" ht="12.75">
      <c r="A59" s="36" t="s">
        <v>44</v>
      </c>
      <c r="B59" s="37" t="s">
        <v>36</v>
      </c>
      <c r="C59" s="36">
        <v>53052.542</v>
      </c>
      <c r="D59" s="36" t="s">
        <v>45</v>
      </c>
      <c r="E59">
        <f t="shared" si="0"/>
        <v>76.99780593640149</v>
      </c>
      <c r="F59">
        <f t="shared" si="1"/>
        <v>77</v>
      </c>
      <c r="G59">
        <f t="shared" si="2"/>
        <v>-0.01570999999967171</v>
      </c>
      <c r="J59">
        <f>+G59</f>
        <v>-0.01570999999967171</v>
      </c>
      <c r="O59">
        <f t="shared" si="3"/>
        <v>-0.0016302759432478154</v>
      </c>
      <c r="Q59" s="2">
        <f t="shared" si="4"/>
        <v>38034.042</v>
      </c>
    </row>
    <row r="60" spans="1:17" ht="12.75">
      <c r="A60" s="36" t="s">
        <v>46</v>
      </c>
      <c r="B60" s="37" t="s">
        <v>47</v>
      </c>
      <c r="C60" s="36">
        <v>53052.542</v>
      </c>
      <c r="D60" s="36" t="s">
        <v>45</v>
      </c>
      <c r="E60">
        <f t="shared" si="0"/>
        <v>76.99780593640149</v>
      </c>
      <c r="F60">
        <f t="shared" si="1"/>
        <v>77</v>
      </c>
      <c r="G60">
        <f t="shared" si="2"/>
        <v>-0.01570999999967171</v>
      </c>
      <c r="J60">
        <f>+G60</f>
        <v>-0.01570999999967171</v>
      </c>
      <c r="O60">
        <f t="shared" si="3"/>
        <v>-0.0016302759432478154</v>
      </c>
      <c r="Q60" s="2">
        <f t="shared" si="4"/>
        <v>38034.042</v>
      </c>
    </row>
    <row r="61" spans="1:17" ht="12.75">
      <c r="A61" s="36" t="s">
        <v>44</v>
      </c>
      <c r="B61" s="37" t="s">
        <v>36</v>
      </c>
      <c r="C61" s="36">
        <v>53374.764</v>
      </c>
      <c r="D61" s="36" t="s">
        <v>45</v>
      </c>
      <c r="E61">
        <f t="shared" si="0"/>
        <v>121.99943297910845</v>
      </c>
      <c r="F61">
        <f t="shared" si="1"/>
        <v>122</v>
      </c>
      <c r="G61">
        <f t="shared" si="2"/>
        <v>-0.00405999999929918</v>
      </c>
      <c r="J61">
        <f>+G61</f>
        <v>-0.00405999999929918</v>
      </c>
      <c r="O61">
        <f t="shared" si="3"/>
        <v>-0.006979363601598678</v>
      </c>
      <c r="Q61" s="2">
        <f t="shared" si="4"/>
        <v>38356.264</v>
      </c>
    </row>
    <row r="62" spans="1:17" ht="12.75">
      <c r="A62" s="36" t="s">
        <v>46</v>
      </c>
      <c r="B62" s="37" t="s">
        <v>47</v>
      </c>
      <c r="C62" s="36">
        <v>53374.764</v>
      </c>
      <c r="D62" s="36" t="s">
        <v>45</v>
      </c>
      <c r="E62">
        <f t="shared" si="0"/>
        <v>121.99943297910845</v>
      </c>
      <c r="F62">
        <f t="shared" si="1"/>
        <v>122</v>
      </c>
      <c r="G62">
        <f t="shared" si="2"/>
        <v>-0.00405999999929918</v>
      </c>
      <c r="J62">
        <f>+G62</f>
        <v>-0.00405999999929918</v>
      </c>
      <c r="O62">
        <f t="shared" si="3"/>
        <v>-0.006979363601598678</v>
      </c>
      <c r="Q62" s="2">
        <f t="shared" si="4"/>
        <v>38356.264</v>
      </c>
    </row>
    <row r="63" spans="1:17" ht="12.75">
      <c r="A63" s="34" t="s">
        <v>42</v>
      </c>
      <c r="B63" s="35"/>
      <c r="C63" s="29">
        <v>53453.4901</v>
      </c>
      <c r="D63" s="29">
        <v>0.0034</v>
      </c>
      <c r="E63">
        <f t="shared" si="0"/>
        <v>132.99434515371735</v>
      </c>
      <c r="F63">
        <f t="shared" si="1"/>
        <v>133</v>
      </c>
      <c r="G63">
        <f t="shared" si="2"/>
        <v>-0.04048999999940861</v>
      </c>
      <c r="I63">
        <f>+G63</f>
        <v>-0.04048999999940861</v>
      </c>
      <c r="O63">
        <f t="shared" si="3"/>
        <v>-0.008286918362528886</v>
      </c>
      <c r="Q63" s="2">
        <f t="shared" si="4"/>
        <v>38434.9901</v>
      </c>
    </row>
    <row r="64" spans="1:17" ht="12.75">
      <c r="A64" s="51" t="s">
        <v>190</v>
      </c>
      <c r="B64" s="51" t="s">
        <v>36</v>
      </c>
      <c r="C64" s="52">
        <v>53797.29</v>
      </c>
      <c r="D64" s="10"/>
      <c r="E64">
        <f t="shared" si="0"/>
        <v>181.00954857595352</v>
      </c>
      <c r="F64">
        <f t="shared" si="1"/>
        <v>181</v>
      </c>
      <c r="G64">
        <f t="shared" si="2"/>
        <v>0.06837000000086846</v>
      </c>
      <c r="K64">
        <f>+G64</f>
        <v>0.06837000000086846</v>
      </c>
      <c r="O64">
        <f t="shared" si="3"/>
        <v>-0.013992611864769806</v>
      </c>
      <c r="Q64" s="2">
        <f t="shared" si="4"/>
        <v>38778.79</v>
      </c>
    </row>
    <row r="65" spans="1:17" ht="12.75">
      <c r="A65" s="29" t="s">
        <v>43</v>
      </c>
      <c r="B65" s="35" t="s">
        <v>36</v>
      </c>
      <c r="C65" s="29">
        <v>54033.565</v>
      </c>
      <c r="D65" s="29">
        <v>0.02</v>
      </c>
      <c r="E65">
        <f t="shared" si="0"/>
        <v>214.00779025254792</v>
      </c>
      <c r="F65">
        <f t="shared" si="1"/>
        <v>214</v>
      </c>
      <c r="G65">
        <f t="shared" si="2"/>
        <v>0.055780000002414454</v>
      </c>
      <c r="I65">
        <f>+G65</f>
        <v>0.055780000002414454</v>
      </c>
      <c r="O65">
        <f t="shared" si="3"/>
        <v>-0.017915276147560437</v>
      </c>
      <c r="Q65" s="2">
        <f t="shared" si="4"/>
        <v>39015.065</v>
      </c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6"/>
  <sheetViews>
    <sheetView zoomScalePageLayoutView="0" workbookViewId="0" topLeftCell="A1">
      <selection activeCell="A23" sqref="A23:C47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8" t="s">
        <v>51</v>
      </c>
      <c r="I1" s="39" t="s">
        <v>52</v>
      </c>
      <c r="J1" s="40" t="s">
        <v>53</v>
      </c>
    </row>
    <row r="2" spans="9:10" ht="12.75">
      <c r="I2" s="41" t="s">
        <v>54</v>
      </c>
      <c r="J2" s="42" t="s">
        <v>49</v>
      </c>
    </row>
    <row r="3" spans="1:10" ht="12.75">
      <c r="A3" s="43" t="s">
        <v>55</v>
      </c>
      <c r="I3" s="41" t="s">
        <v>56</v>
      </c>
      <c r="J3" s="42" t="s">
        <v>48</v>
      </c>
    </row>
    <row r="4" spans="9:10" ht="12.75">
      <c r="I4" s="41" t="s">
        <v>57</v>
      </c>
      <c r="J4" s="42" t="s">
        <v>48</v>
      </c>
    </row>
    <row r="5" spans="9:10" ht="13.5" thickBot="1">
      <c r="I5" s="44" t="s">
        <v>58</v>
      </c>
      <c r="J5" s="45" t="s">
        <v>45</v>
      </c>
    </row>
    <row r="10" ht="13.5" thickBot="1"/>
    <row r="11" spans="1:16" ht="12.75" customHeight="1" thickBot="1">
      <c r="A11" s="10" t="str">
        <f aca="true" t="shared" si="0" ref="A11:A47">P11</f>
        <v> AA 27.159 </v>
      </c>
      <c r="B11" s="3" t="str">
        <f aca="true" t="shared" si="1" ref="B11:B47">IF(H11=INT(H11),"I","II")</f>
        <v>I</v>
      </c>
      <c r="C11" s="10">
        <f aca="true" t="shared" si="2" ref="C11:C47">1*G11</f>
        <v>25185.22</v>
      </c>
      <c r="D11" s="12" t="str">
        <f aca="true" t="shared" si="3" ref="D11:D47">VLOOKUP(F11,I$1:J$5,2,FALSE)</f>
        <v>vis</v>
      </c>
      <c r="E11" s="46">
        <f>VLOOKUP(C11,A!C$21:E$973,3,FALSE)</f>
        <v>-3814.9612512447225</v>
      </c>
      <c r="F11" s="3" t="s">
        <v>58</v>
      </c>
      <c r="G11" s="12" t="str">
        <f aca="true" t="shared" si="4" ref="G11:G47">MID(I11,3,LEN(I11)-3)</f>
        <v>25185.220</v>
      </c>
      <c r="H11" s="10">
        <f aca="true" t="shared" si="5" ref="H11:H47">1*K11</f>
        <v>307</v>
      </c>
      <c r="I11" s="47" t="s">
        <v>94</v>
      </c>
      <c r="J11" s="48" t="s">
        <v>95</v>
      </c>
      <c r="K11" s="47">
        <v>307</v>
      </c>
      <c r="L11" s="47" t="s">
        <v>96</v>
      </c>
      <c r="M11" s="48" t="s">
        <v>65</v>
      </c>
      <c r="N11" s="48"/>
      <c r="O11" s="49" t="s">
        <v>97</v>
      </c>
      <c r="P11" s="49" t="s">
        <v>98</v>
      </c>
    </row>
    <row r="12" spans="1:16" ht="12.75" customHeight="1" thickBot="1">
      <c r="A12" s="10" t="str">
        <f t="shared" si="0"/>
        <v> HB 917.7 </v>
      </c>
      <c r="B12" s="3" t="str">
        <f t="shared" si="1"/>
        <v>I</v>
      </c>
      <c r="C12" s="10">
        <f t="shared" si="2"/>
        <v>28249.98</v>
      </c>
      <c r="D12" s="12" t="str">
        <f t="shared" si="3"/>
        <v>vis</v>
      </c>
      <c r="E12" s="46">
        <f>VLOOKUP(C12,A!C$21:E$973,3,FALSE)</f>
        <v>-3386.935894517355</v>
      </c>
      <c r="F12" s="3" t="s">
        <v>58</v>
      </c>
      <c r="G12" s="12" t="str">
        <f t="shared" si="4"/>
        <v>28249.980</v>
      </c>
      <c r="H12" s="10">
        <f t="shared" si="5"/>
        <v>735</v>
      </c>
      <c r="I12" s="47" t="s">
        <v>141</v>
      </c>
      <c r="J12" s="48" t="s">
        <v>142</v>
      </c>
      <c r="K12" s="47">
        <v>735</v>
      </c>
      <c r="L12" s="47" t="s">
        <v>143</v>
      </c>
      <c r="M12" s="48" t="s">
        <v>59</v>
      </c>
      <c r="N12" s="48"/>
      <c r="O12" s="49" t="s">
        <v>144</v>
      </c>
      <c r="P12" s="49" t="s">
        <v>145</v>
      </c>
    </row>
    <row r="13" spans="1:16" ht="12.75" customHeight="1" thickBot="1">
      <c r="A13" s="10" t="str">
        <f t="shared" si="0"/>
        <v> HA 113.76 </v>
      </c>
      <c r="B13" s="3" t="str">
        <f t="shared" si="1"/>
        <v>I</v>
      </c>
      <c r="C13" s="10">
        <f t="shared" si="2"/>
        <v>29997.358</v>
      </c>
      <c r="D13" s="12" t="str">
        <f t="shared" si="3"/>
        <v>vis</v>
      </c>
      <c r="E13" s="46">
        <f>VLOOKUP(C13,A!C$21:E$973,3,FALSE)</f>
        <v>-3142.8965270668677</v>
      </c>
      <c r="F13" s="3" t="s">
        <v>58</v>
      </c>
      <c r="G13" s="12" t="str">
        <f t="shared" si="4"/>
        <v>29997.358</v>
      </c>
      <c r="H13" s="10">
        <f t="shared" si="5"/>
        <v>979</v>
      </c>
      <c r="I13" s="47" t="s">
        <v>148</v>
      </c>
      <c r="J13" s="48" t="s">
        <v>149</v>
      </c>
      <c r="K13" s="47">
        <v>979</v>
      </c>
      <c r="L13" s="47" t="s">
        <v>150</v>
      </c>
      <c r="M13" s="48" t="s">
        <v>59</v>
      </c>
      <c r="N13" s="48"/>
      <c r="O13" s="49" t="s">
        <v>151</v>
      </c>
      <c r="P13" s="49" t="s">
        <v>152</v>
      </c>
    </row>
    <row r="14" spans="1:16" ht="12.75" customHeight="1" thickBot="1">
      <c r="A14" s="10" t="str">
        <f t="shared" si="0"/>
        <v> AJ 67.462 </v>
      </c>
      <c r="B14" s="3" t="str">
        <f t="shared" si="1"/>
        <v>I</v>
      </c>
      <c r="C14" s="10">
        <f t="shared" si="2"/>
        <v>34629.837</v>
      </c>
      <c r="D14" s="12" t="str">
        <f t="shared" si="3"/>
        <v>vis</v>
      </c>
      <c r="E14" s="46">
        <f>VLOOKUP(C14,A!C$21:E$973,3,FALSE)</f>
        <v>-2495.9230359918606</v>
      </c>
      <c r="F14" s="3" t="s">
        <v>58</v>
      </c>
      <c r="G14" s="12" t="str">
        <f t="shared" si="4"/>
        <v>34629.837</v>
      </c>
      <c r="H14" s="10">
        <f t="shared" si="5"/>
        <v>1626</v>
      </c>
      <c r="I14" s="47" t="s">
        <v>153</v>
      </c>
      <c r="J14" s="48" t="s">
        <v>154</v>
      </c>
      <c r="K14" s="47">
        <v>1626</v>
      </c>
      <c r="L14" s="47" t="s">
        <v>76</v>
      </c>
      <c r="M14" s="48" t="s">
        <v>59</v>
      </c>
      <c r="N14" s="48"/>
      <c r="O14" s="49" t="s">
        <v>60</v>
      </c>
      <c r="P14" s="49" t="s">
        <v>61</v>
      </c>
    </row>
    <row r="15" spans="1:16" ht="12.75" customHeight="1" thickBot="1">
      <c r="A15" s="10" t="str">
        <f t="shared" si="0"/>
        <v> SAC 55.100 </v>
      </c>
      <c r="B15" s="3" t="str">
        <f t="shared" si="1"/>
        <v>I</v>
      </c>
      <c r="C15" s="10">
        <f t="shared" si="2"/>
        <v>44932.81</v>
      </c>
      <c r="D15" s="12" t="str">
        <f t="shared" si="3"/>
        <v>vis</v>
      </c>
      <c r="E15" s="46">
        <f>VLOOKUP(C15,A!C$21:E$973,3,FALSE)</f>
        <v>-1057.0065486723197</v>
      </c>
      <c r="F15" s="3" t="s">
        <v>58</v>
      </c>
      <c r="G15" s="12" t="str">
        <f t="shared" si="4"/>
        <v>44932.81</v>
      </c>
      <c r="H15" s="10">
        <f t="shared" si="5"/>
        <v>3065</v>
      </c>
      <c r="I15" s="47" t="s">
        <v>155</v>
      </c>
      <c r="J15" s="48" t="s">
        <v>156</v>
      </c>
      <c r="K15" s="47">
        <v>3065</v>
      </c>
      <c r="L15" s="47" t="s">
        <v>157</v>
      </c>
      <c r="M15" s="48" t="s">
        <v>65</v>
      </c>
      <c r="N15" s="48"/>
      <c r="O15" s="49" t="s">
        <v>158</v>
      </c>
      <c r="P15" s="49" t="s">
        <v>159</v>
      </c>
    </row>
    <row r="16" spans="1:16" ht="12.75" customHeight="1" thickBot="1">
      <c r="A16" s="10" t="str">
        <f t="shared" si="0"/>
        <v> VSSC 60.22 </v>
      </c>
      <c r="B16" s="3" t="str">
        <f t="shared" si="1"/>
        <v>I</v>
      </c>
      <c r="C16" s="10">
        <f t="shared" si="2"/>
        <v>45054.587</v>
      </c>
      <c r="D16" s="12" t="str">
        <f t="shared" si="3"/>
        <v>vis</v>
      </c>
      <c r="E16" s="46">
        <f>VLOOKUP(C16,A!C$21:E$973,3,FALSE)</f>
        <v>-1039.9991341060274</v>
      </c>
      <c r="F16" s="3" t="s">
        <v>58</v>
      </c>
      <c r="G16" s="12" t="str">
        <f t="shared" si="4"/>
        <v>45054.587</v>
      </c>
      <c r="H16" s="10">
        <f t="shared" si="5"/>
        <v>3082</v>
      </c>
      <c r="I16" s="47" t="s">
        <v>160</v>
      </c>
      <c r="J16" s="48" t="s">
        <v>161</v>
      </c>
      <c r="K16" s="47">
        <v>3082</v>
      </c>
      <c r="L16" s="47" t="s">
        <v>162</v>
      </c>
      <c r="M16" s="48" t="s">
        <v>65</v>
      </c>
      <c r="N16" s="48"/>
      <c r="O16" s="49" t="s">
        <v>158</v>
      </c>
      <c r="P16" s="49" t="s">
        <v>163</v>
      </c>
    </row>
    <row r="17" spans="1:16" ht="12.75" customHeight="1" thickBot="1">
      <c r="A17" s="10" t="str">
        <f t="shared" si="0"/>
        <v> VSSC 68.33 </v>
      </c>
      <c r="B17" s="3" t="str">
        <f t="shared" si="1"/>
        <v>I</v>
      </c>
      <c r="C17" s="10">
        <f t="shared" si="2"/>
        <v>46114.3</v>
      </c>
      <c r="D17" s="12" t="str">
        <f t="shared" si="3"/>
        <v>vis</v>
      </c>
      <c r="E17" s="46">
        <f>VLOOKUP(C17,A!C$21:E$973,3,FALSE)</f>
        <v>-891.999279352758</v>
      </c>
      <c r="F17" s="3" t="s">
        <v>58</v>
      </c>
      <c r="G17" s="12" t="str">
        <f t="shared" si="4"/>
        <v>46114.300</v>
      </c>
      <c r="H17" s="10">
        <f t="shared" si="5"/>
        <v>3230</v>
      </c>
      <c r="I17" s="47" t="s">
        <v>164</v>
      </c>
      <c r="J17" s="48" t="s">
        <v>165</v>
      </c>
      <c r="K17" s="47">
        <v>3230</v>
      </c>
      <c r="L17" s="47" t="s">
        <v>166</v>
      </c>
      <c r="M17" s="48" t="s">
        <v>65</v>
      </c>
      <c r="N17" s="48"/>
      <c r="O17" s="49" t="s">
        <v>158</v>
      </c>
      <c r="P17" s="49" t="s">
        <v>167</v>
      </c>
    </row>
    <row r="18" spans="1:16" ht="12.75" customHeight="1" thickBot="1">
      <c r="A18" s="10" t="str">
        <f t="shared" si="0"/>
        <v> VSSC 73 </v>
      </c>
      <c r="B18" s="3" t="str">
        <f t="shared" si="1"/>
        <v>I</v>
      </c>
      <c r="C18" s="10">
        <f t="shared" si="2"/>
        <v>47854.267</v>
      </c>
      <c r="D18" s="12" t="str">
        <f t="shared" si="3"/>
        <v>vis</v>
      </c>
      <c r="E18" s="46">
        <f>VLOOKUP(C18,A!C$21:E$973,3,FALSE)</f>
        <v>-648.99493452026</v>
      </c>
      <c r="F18" s="3" t="s">
        <v>58</v>
      </c>
      <c r="G18" s="12" t="str">
        <f t="shared" si="4"/>
        <v>47854.267</v>
      </c>
      <c r="H18" s="10">
        <f t="shared" si="5"/>
        <v>3473</v>
      </c>
      <c r="I18" s="47" t="s">
        <v>168</v>
      </c>
      <c r="J18" s="48" t="s">
        <v>169</v>
      </c>
      <c r="K18" s="47">
        <v>3473</v>
      </c>
      <c r="L18" s="47" t="s">
        <v>170</v>
      </c>
      <c r="M18" s="48" t="s">
        <v>65</v>
      </c>
      <c r="N18" s="48"/>
      <c r="O18" s="49" t="s">
        <v>158</v>
      </c>
      <c r="P18" s="49" t="s">
        <v>171</v>
      </c>
    </row>
    <row r="19" spans="1:16" ht="12.75" customHeight="1" thickBot="1">
      <c r="A19" s="10" t="str">
        <f t="shared" si="0"/>
        <v>BAVM 174 </v>
      </c>
      <c r="B19" s="3" t="str">
        <f t="shared" si="1"/>
        <v>I</v>
      </c>
      <c r="C19" s="10">
        <f t="shared" si="2"/>
        <v>53052.542</v>
      </c>
      <c r="D19" s="12" t="str">
        <f t="shared" si="3"/>
        <v>vis</v>
      </c>
      <c r="E19" s="46">
        <f>VLOOKUP(C19,A!C$21:E$973,3,FALSE)</f>
        <v>76.99780593640149</v>
      </c>
      <c r="F19" s="3" t="s">
        <v>58</v>
      </c>
      <c r="G19" s="12" t="str">
        <f t="shared" si="4"/>
        <v>53052.542</v>
      </c>
      <c r="H19" s="10">
        <f t="shared" si="5"/>
        <v>4199</v>
      </c>
      <c r="I19" s="47" t="s">
        <v>172</v>
      </c>
      <c r="J19" s="48" t="s">
        <v>173</v>
      </c>
      <c r="K19" s="47">
        <v>4199</v>
      </c>
      <c r="L19" s="47" t="s">
        <v>174</v>
      </c>
      <c r="M19" s="48" t="s">
        <v>65</v>
      </c>
      <c r="N19" s="48"/>
      <c r="O19" s="49" t="s">
        <v>175</v>
      </c>
      <c r="P19" s="50" t="s">
        <v>176</v>
      </c>
    </row>
    <row r="20" spans="1:16" ht="12.75" customHeight="1" thickBot="1">
      <c r="A20" s="10" t="str">
        <f t="shared" si="0"/>
        <v>BAVM 174 </v>
      </c>
      <c r="B20" s="3" t="str">
        <f t="shared" si="1"/>
        <v>I</v>
      </c>
      <c r="C20" s="10">
        <f t="shared" si="2"/>
        <v>53374.764</v>
      </c>
      <c r="D20" s="12" t="str">
        <f t="shared" si="3"/>
        <v>vis</v>
      </c>
      <c r="E20" s="46">
        <f>VLOOKUP(C20,A!C$21:E$973,3,FALSE)</f>
        <v>121.99943297910845</v>
      </c>
      <c r="F20" s="3" t="s">
        <v>58</v>
      </c>
      <c r="G20" s="12" t="str">
        <f t="shared" si="4"/>
        <v>53374.764</v>
      </c>
      <c r="H20" s="10">
        <f t="shared" si="5"/>
        <v>4244</v>
      </c>
      <c r="I20" s="47" t="s">
        <v>177</v>
      </c>
      <c r="J20" s="48" t="s">
        <v>178</v>
      </c>
      <c r="K20" s="47">
        <v>4244</v>
      </c>
      <c r="L20" s="47" t="s">
        <v>179</v>
      </c>
      <c r="M20" s="48" t="s">
        <v>65</v>
      </c>
      <c r="N20" s="48"/>
      <c r="O20" s="49" t="s">
        <v>175</v>
      </c>
      <c r="P20" s="50" t="s">
        <v>176</v>
      </c>
    </row>
    <row r="21" spans="1:16" ht="12.75" customHeight="1" thickBot="1">
      <c r="A21" s="10" t="str">
        <f t="shared" si="0"/>
        <v>BAVM 173 </v>
      </c>
      <c r="B21" s="3" t="str">
        <f t="shared" si="1"/>
        <v>I</v>
      </c>
      <c r="C21" s="10">
        <f t="shared" si="2"/>
        <v>53453.4901</v>
      </c>
      <c r="D21" s="12" t="str">
        <f t="shared" si="3"/>
        <v>vis</v>
      </c>
      <c r="E21" s="46">
        <f>VLOOKUP(C21,A!C$21:E$973,3,FALSE)</f>
        <v>132.99434515371735</v>
      </c>
      <c r="F21" s="3" t="s">
        <v>58</v>
      </c>
      <c r="G21" s="12" t="str">
        <f t="shared" si="4"/>
        <v>53453.4901</v>
      </c>
      <c r="H21" s="10">
        <f t="shared" si="5"/>
        <v>4255</v>
      </c>
      <c r="I21" s="47" t="s">
        <v>180</v>
      </c>
      <c r="J21" s="48" t="s">
        <v>181</v>
      </c>
      <c r="K21" s="47">
        <v>4255</v>
      </c>
      <c r="L21" s="47" t="s">
        <v>182</v>
      </c>
      <c r="M21" s="48" t="s">
        <v>183</v>
      </c>
      <c r="N21" s="48" t="s">
        <v>184</v>
      </c>
      <c r="O21" s="49" t="s">
        <v>185</v>
      </c>
      <c r="P21" s="50" t="s">
        <v>186</v>
      </c>
    </row>
    <row r="22" spans="1:16" ht="12.75" customHeight="1" thickBot="1">
      <c r="A22" s="10" t="str">
        <f t="shared" si="0"/>
        <v>BAVM 183 </v>
      </c>
      <c r="B22" s="3" t="str">
        <f t="shared" si="1"/>
        <v>I</v>
      </c>
      <c r="C22" s="10">
        <f t="shared" si="2"/>
        <v>54033.565</v>
      </c>
      <c r="D22" s="12" t="str">
        <f t="shared" si="3"/>
        <v>vis</v>
      </c>
      <c r="E22" s="46">
        <f>VLOOKUP(C22,A!C$21:E$973,3,FALSE)</f>
        <v>214.00779025254792</v>
      </c>
      <c r="F22" s="3" t="s">
        <v>58</v>
      </c>
      <c r="G22" s="12" t="str">
        <f t="shared" si="4"/>
        <v>54033.5650</v>
      </c>
      <c r="H22" s="10">
        <f t="shared" si="5"/>
        <v>4336</v>
      </c>
      <c r="I22" s="47" t="s">
        <v>191</v>
      </c>
      <c r="J22" s="48" t="s">
        <v>192</v>
      </c>
      <c r="K22" s="47">
        <v>4336</v>
      </c>
      <c r="L22" s="47" t="s">
        <v>193</v>
      </c>
      <c r="M22" s="48" t="s">
        <v>194</v>
      </c>
      <c r="N22" s="48" t="s">
        <v>195</v>
      </c>
      <c r="O22" s="49" t="s">
        <v>196</v>
      </c>
      <c r="P22" s="50" t="s">
        <v>197</v>
      </c>
    </row>
    <row r="23" spans="1:16" ht="12.75" customHeight="1" thickBot="1">
      <c r="A23" s="10" t="str">
        <f t="shared" si="0"/>
        <v> MN 84.451 </v>
      </c>
      <c r="B23" s="3" t="str">
        <f t="shared" si="1"/>
        <v>I</v>
      </c>
      <c r="C23" s="10">
        <f t="shared" si="2"/>
        <v>22987.229</v>
      </c>
      <c r="D23" s="12" t="str">
        <f t="shared" si="3"/>
        <v>vis</v>
      </c>
      <c r="E23" s="46">
        <f>VLOOKUP(C23,A!C$21:E$973,3,FALSE)</f>
        <v>-4121.933373648612</v>
      </c>
      <c r="F23" s="3" t="s">
        <v>58</v>
      </c>
      <c r="G23" s="12" t="str">
        <f t="shared" si="4"/>
        <v>22987.229</v>
      </c>
      <c r="H23" s="10">
        <f t="shared" si="5"/>
        <v>0</v>
      </c>
      <c r="I23" s="47" t="s">
        <v>62</v>
      </c>
      <c r="J23" s="48" t="s">
        <v>63</v>
      </c>
      <c r="K23" s="47">
        <v>0</v>
      </c>
      <c r="L23" s="47" t="s">
        <v>64</v>
      </c>
      <c r="M23" s="48" t="s">
        <v>65</v>
      </c>
      <c r="N23" s="48"/>
      <c r="O23" s="49" t="s">
        <v>66</v>
      </c>
      <c r="P23" s="49" t="s">
        <v>67</v>
      </c>
    </row>
    <row r="24" spans="1:16" ht="12.75" customHeight="1" thickBot="1">
      <c r="A24" s="10" t="str">
        <f t="shared" si="0"/>
        <v> MN 84.451 </v>
      </c>
      <c r="B24" s="3" t="str">
        <f t="shared" si="1"/>
        <v>I</v>
      </c>
      <c r="C24" s="10">
        <f t="shared" si="2"/>
        <v>23044.555</v>
      </c>
      <c r="D24" s="12" t="str">
        <f t="shared" si="3"/>
        <v>vis</v>
      </c>
      <c r="E24" s="46">
        <f>VLOOKUP(C24,A!C$21:E$973,3,FALSE)</f>
        <v>-4113.927206248961</v>
      </c>
      <c r="F24" s="3" t="s">
        <v>58</v>
      </c>
      <c r="G24" s="12" t="str">
        <f t="shared" si="4"/>
        <v>23044.555</v>
      </c>
      <c r="H24" s="10">
        <f t="shared" si="5"/>
        <v>8</v>
      </c>
      <c r="I24" s="47" t="s">
        <v>68</v>
      </c>
      <c r="J24" s="48" t="s">
        <v>69</v>
      </c>
      <c r="K24" s="47">
        <v>8</v>
      </c>
      <c r="L24" s="47" t="s">
        <v>70</v>
      </c>
      <c r="M24" s="48" t="s">
        <v>65</v>
      </c>
      <c r="N24" s="48"/>
      <c r="O24" s="49" t="s">
        <v>66</v>
      </c>
      <c r="P24" s="49" t="s">
        <v>67</v>
      </c>
    </row>
    <row r="25" spans="1:16" ht="12.75" customHeight="1" thickBot="1">
      <c r="A25" s="10" t="str">
        <f t="shared" si="0"/>
        <v> MN 84.451 </v>
      </c>
      <c r="B25" s="3" t="str">
        <f t="shared" si="1"/>
        <v>I</v>
      </c>
      <c r="C25" s="10">
        <f t="shared" si="2"/>
        <v>23080.261</v>
      </c>
      <c r="D25" s="12" t="str">
        <f t="shared" si="3"/>
        <v>vis</v>
      </c>
      <c r="E25" s="46">
        <f>VLOOKUP(C25,A!C$21:E$973,3,FALSE)</f>
        <v>-4108.940494928236</v>
      </c>
      <c r="F25" s="3" t="s">
        <v>58</v>
      </c>
      <c r="G25" s="12" t="str">
        <f t="shared" si="4"/>
        <v>23080.261</v>
      </c>
      <c r="H25" s="10">
        <f t="shared" si="5"/>
        <v>13</v>
      </c>
      <c r="I25" s="47" t="s">
        <v>71</v>
      </c>
      <c r="J25" s="48" t="s">
        <v>72</v>
      </c>
      <c r="K25" s="47">
        <v>13</v>
      </c>
      <c r="L25" s="47" t="s">
        <v>73</v>
      </c>
      <c r="M25" s="48" t="s">
        <v>65</v>
      </c>
      <c r="N25" s="48"/>
      <c r="O25" s="49" t="s">
        <v>66</v>
      </c>
      <c r="P25" s="49" t="s">
        <v>67</v>
      </c>
    </row>
    <row r="26" spans="1:16" ht="12.75" customHeight="1" thickBot="1">
      <c r="A26" s="10" t="str">
        <f t="shared" si="0"/>
        <v> MN 84.451 </v>
      </c>
      <c r="B26" s="3" t="str">
        <f t="shared" si="1"/>
        <v>I</v>
      </c>
      <c r="C26" s="10">
        <f t="shared" si="2"/>
        <v>23395.344</v>
      </c>
      <c r="D26" s="12" t="str">
        <f t="shared" si="3"/>
        <v>vis</v>
      </c>
      <c r="E26" s="46">
        <f>VLOOKUP(C26,A!C$21:E$973,3,FALSE)</f>
        <v>-4064.935902896974</v>
      </c>
      <c r="F26" s="3" t="s">
        <v>58</v>
      </c>
      <c r="G26" s="12" t="str">
        <f t="shared" si="4"/>
        <v>23395.344</v>
      </c>
      <c r="H26" s="10">
        <f t="shared" si="5"/>
        <v>57</v>
      </c>
      <c r="I26" s="47" t="s">
        <v>74</v>
      </c>
      <c r="J26" s="48" t="s">
        <v>75</v>
      </c>
      <c r="K26" s="47">
        <v>57</v>
      </c>
      <c r="L26" s="47" t="s">
        <v>76</v>
      </c>
      <c r="M26" s="48" t="s">
        <v>65</v>
      </c>
      <c r="N26" s="48"/>
      <c r="O26" s="49" t="s">
        <v>66</v>
      </c>
      <c r="P26" s="49" t="s">
        <v>67</v>
      </c>
    </row>
    <row r="27" spans="1:16" ht="12.75" customHeight="1" thickBot="1">
      <c r="A27" s="10" t="str">
        <f t="shared" si="0"/>
        <v> MN 84.451 </v>
      </c>
      <c r="B27" s="3" t="str">
        <f t="shared" si="1"/>
        <v>I</v>
      </c>
      <c r="C27" s="10">
        <f t="shared" si="2"/>
        <v>23724.676</v>
      </c>
      <c r="D27" s="12" t="str">
        <f t="shared" si="3"/>
        <v>vis</v>
      </c>
      <c r="E27" s="46">
        <f>VLOOKUP(C27,A!C$21:E$973,3,FALSE)</f>
        <v>-4018.9412909920493</v>
      </c>
      <c r="F27" s="3" t="s">
        <v>58</v>
      </c>
      <c r="G27" s="12" t="str">
        <f t="shared" si="4"/>
        <v>23724.676</v>
      </c>
      <c r="H27" s="10">
        <f t="shared" si="5"/>
        <v>103</v>
      </c>
      <c r="I27" s="47" t="s">
        <v>77</v>
      </c>
      <c r="J27" s="48" t="s">
        <v>78</v>
      </c>
      <c r="K27" s="47">
        <v>103</v>
      </c>
      <c r="L27" s="47" t="s">
        <v>79</v>
      </c>
      <c r="M27" s="48" t="s">
        <v>65</v>
      </c>
      <c r="N27" s="48"/>
      <c r="O27" s="49" t="s">
        <v>66</v>
      </c>
      <c r="P27" s="49" t="s">
        <v>67</v>
      </c>
    </row>
    <row r="28" spans="1:16" ht="12.75" customHeight="1" thickBot="1">
      <c r="A28" s="10" t="str">
        <f t="shared" si="0"/>
        <v> MN 84.451 </v>
      </c>
      <c r="B28" s="3" t="str">
        <f t="shared" si="1"/>
        <v>I</v>
      </c>
      <c r="C28" s="10">
        <f t="shared" si="2"/>
        <v>23753.362</v>
      </c>
      <c r="D28" s="12" t="str">
        <f t="shared" si="3"/>
        <v>vis</v>
      </c>
      <c r="E28" s="46">
        <f>VLOOKUP(C28,A!C$21:E$973,3,FALSE)</f>
        <v>-4014.9349951049057</v>
      </c>
      <c r="F28" s="3" t="s">
        <v>58</v>
      </c>
      <c r="G28" s="12" t="str">
        <f t="shared" si="4"/>
        <v>23753.362</v>
      </c>
      <c r="H28" s="10">
        <f t="shared" si="5"/>
        <v>107</v>
      </c>
      <c r="I28" s="47" t="s">
        <v>80</v>
      </c>
      <c r="J28" s="48" t="s">
        <v>81</v>
      </c>
      <c r="K28" s="47">
        <v>107</v>
      </c>
      <c r="L28" s="47" t="s">
        <v>82</v>
      </c>
      <c r="M28" s="48" t="s">
        <v>65</v>
      </c>
      <c r="N28" s="48"/>
      <c r="O28" s="49" t="s">
        <v>66</v>
      </c>
      <c r="P28" s="49" t="s">
        <v>67</v>
      </c>
    </row>
    <row r="29" spans="1:16" ht="12.75" customHeight="1" thickBot="1">
      <c r="A29" s="10" t="str">
        <f t="shared" si="0"/>
        <v> MN 84.451 </v>
      </c>
      <c r="B29" s="3" t="str">
        <f t="shared" si="1"/>
        <v>I</v>
      </c>
      <c r="C29" s="10">
        <f t="shared" si="2"/>
        <v>23760.549</v>
      </c>
      <c r="D29" s="12" t="str">
        <f t="shared" si="3"/>
        <v>vis</v>
      </c>
      <c r="E29" s="46">
        <f>VLOOKUP(C29,A!C$21:E$973,3,FALSE)</f>
        <v>-4013.9312563981885</v>
      </c>
      <c r="F29" s="3" t="s">
        <v>58</v>
      </c>
      <c r="G29" s="12" t="str">
        <f t="shared" si="4"/>
        <v>23760.549</v>
      </c>
      <c r="H29" s="10">
        <f t="shared" si="5"/>
        <v>108</v>
      </c>
      <c r="I29" s="47" t="s">
        <v>83</v>
      </c>
      <c r="J29" s="48" t="s">
        <v>84</v>
      </c>
      <c r="K29" s="47">
        <v>108</v>
      </c>
      <c r="L29" s="47" t="s">
        <v>85</v>
      </c>
      <c r="M29" s="48" t="s">
        <v>65</v>
      </c>
      <c r="N29" s="48"/>
      <c r="O29" s="49" t="s">
        <v>66</v>
      </c>
      <c r="P29" s="49" t="s">
        <v>67</v>
      </c>
    </row>
    <row r="30" spans="1:16" ht="12.75" customHeight="1" thickBot="1">
      <c r="A30" s="10" t="str">
        <f t="shared" si="0"/>
        <v> MN 84.451 </v>
      </c>
      <c r="B30" s="3" t="str">
        <f t="shared" si="1"/>
        <v>I</v>
      </c>
      <c r="C30" s="10">
        <f t="shared" si="2"/>
        <v>23767.682</v>
      </c>
      <c r="D30" s="12" t="str">
        <f t="shared" si="3"/>
        <v>vis</v>
      </c>
      <c r="E30" s="46">
        <f>VLOOKUP(C30,A!C$21:E$973,3,FALSE)</f>
        <v>-4012.935059348652</v>
      </c>
      <c r="F30" s="3" t="s">
        <v>58</v>
      </c>
      <c r="G30" s="12" t="str">
        <f t="shared" si="4"/>
        <v>23767.682</v>
      </c>
      <c r="H30" s="10">
        <f t="shared" si="5"/>
        <v>109</v>
      </c>
      <c r="I30" s="47" t="s">
        <v>86</v>
      </c>
      <c r="J30" s="48" t="s">
        <v>87</v>
      </c>
      <c r="K30" s="47">
        <v>109</v>
      </c>
      <c r="L30" s="47" t="s">
        <v>82</v>
      </c>
      <c r="M30" s="48" t="s">
        <v>65</v>
      </c>
      <c r="N30" s="48"/>
      <c r="O30" s="49" t="s">
        <v>66</v>
      </c>
      <c r="P30" s="49" t="s">
        <v>67</v>
      </c>
    </row>
    <row r="31" spans="1:16" ht="12.75" customHeight="1" thickBot="1">
      <c r="A31" s="10" t="str">
        <f t="shared" si="0"/>
        <v> MN 84.451 </v>
      </c>
      <c r="B31" s="3" t="str">
        <f t="shared" si="1"/>
        <v>I</v>
      </c>
      <c r="C31" s="10">
        <f t="shared" si="2"/>
        <v>23810.6</v>
      </c>
      <c r="D31" s="12" t="str">
        <f t="shared" si="3"/>
        <v>vis</v>
      </c>
      <c r="E31" s="46">
        <f>VLOOKUP(C31,A!C$21:E$973,3,FALSE)</f>
        <v>-4006.941117813255</v>
      </c>
      <c r="F31" s="3" t="s">
        <v>58</v>
      </c>
      <c r="G31" s="12" t="str">
        <f t="shared" si="4"/>
        <v>23810.600</v>
      </c>
      <c r="H31" s="10">
        <f t="shared" si="5"/>
        <v>115</v>
      </c>
      <c r="I31" s="47" t="s">
        <v>88</v>
      </c>
      <c r="J31" s="48" t="s">
        <v>89</v>
      </c>
      <c r="K31" s="47">
        <v>115</v>
      </c>
      <c r="L31" s="47" t="s">
        <v>90</v>
      </c>
      <c r="M31" s="48" t="s">
        <v>65</v>
      </c>
      <c r="N31" s="48"/>
      <c r="O31" s="49" t="s">
        <v>66</v>
      </c>
      <c r="P31" s="49" t="s">
        <v>67</v>
      </c>
    </row>
    <row r="32" spans="1:16" ht="12.75" customHeight="1" thickBot="1">
      <c r="A32" s="10" t="str">
        <f t="shared" si="0"/>
        <v> MN 84.451 </v>
      </c>
      <c r="B32" s="3" t="str">
        <f t="shared" si="1"/>
        <v>I</v>
      </c>
      <c r="C32" s="10">
        <f t="shared" si="2"/>
        <v>23817.63</v>
      </c>
      <c r="D32" s="12" t="str">
        <f t="shared" si="3"/>
        <v>vis</v>
      </c>
      <c r="E32" s="46">
        <f>VLOOKUP(C32,A!C$21:E$973,3,FALSE)</f>
        <v>-4005.95930577649</v>
      </c>
      <c r="F32" s="3" t="s">
        <v>58</v>
      </c>
      <c r="G32" s="12" t="str">
        <f t="shared" si="4"/>
        <v>23817.630</v>
      </c>
      <c r="H32" s="10">
        <f t="shared" si="5"/>
        <v>116</v>
      </c>
      <c r="I32" s="47" t="s">
        <v>91</v>
      </c>
      <c r="J32" s="48" t="s">
        <v>92</v>
      </c>
      <c r="K32" s="47">
        <v>116</v>
      </c>
      <c r="L32" s="47" t="s">
        <v>93</v>
      </c>
      <c r="M32" s="48" t="s">
        <v>65</v>
      </c>
      <c r="N32" s="48"/>
      <c r="O32" s="49" t="s">
        <v>66</v>
      </c>
      <c r="P32" s="49" t="s">
        <v>67</v>
      </c>
    </row>
    <row r="33" spans="1:16" ht="12.75" customHeight="1" thickBot="1">
      <c r="A33" s="10" t="str">
        <f t="shared" si="0"/>
        <v> PZ 9.398 </v>
      </c>
      <c r="B33" s="3" t="str">
        <f t="shared" si="1"/>
        <v>I</v>
      </c>
      <c r="C33" s="10">
        <f t="shared" si="2"/>
        <v>25858.29</v>
      </c>
      <c r="D33" s="12" t="str">
        <f t="shared" si="3"/>
        <v>vis</v>
      </c>
      <c r="E33" s="46">
        <f>VLOOKUP(C33,A!C$21:E$973,3,FALSE)</f>
        <v>-3720.960080891256</v>
      </c>
      <c r="F33" s="3" t="s">
        <v>58</v>
      </c>
      <c r="G33" s="12" t="str">
        <f t="shared" si="4"/>
        <v>25858.290</v>
      </c>
      <c r="H33" s="10">
        <f t="shared" si="5"/>
        <v>401</v>
      </c>
      <c r="I33" s="47" t="s">
        <v>99</v>
      </c>
      <c r="J33" s="48" t="s">
        <v>100</v>
      </c>
      <c r="K33" s="47">
        <v>401</v>
      </c>
      <c r="L33" s="47" t="s">
        <v>101</v>
      </c>
      <c r="M33" s="48" t="s">
        <v>65</v>
      </c>
      <c r="N33" s="48"/>
      <c r="O33" s="49" t="s">
        <v>102</v>
      </c>
      <c r="P33" s="49" t="s">
        <v>103</v>
      </c>
    </row>
    <row r="34" spans="1:16" ht="12.75" customHeight="1" thickBot="1">
      <c r="A34" s="10" t="str">
        <f t="shared" si="0"/>
        <v> PZ 9.398 </v>
      </c>
      <c r="B34" s="3" t="str">
        <f t="shared" si="1"/>
        <v>I</v>
      </c>
      <c r="C34" s="10">
        <f t="shared" si="2"/>
        <v>25880.3</v>
      </c>
      <c r="D34" s="12" t="str">
        <f t="shared" si="3"/>
        <v>vis</v>
      </c>
      <c r="E34" s="46">
        <f>VLOOKUP(C34,A!C$21:E$973,3,FALSE)</f>
        <v>-3717.886157288244</v>
      </c>
      <c r="F34" s="3" t="s">
        <v>58</v>
      </c>
      <c r="G34" s="12" t="str">
        <f t="shared" si="4"/>
        <v>25880.300</v>
      </c>
      <c r="H34" s="10">
        <f t="shared" si="5"/>
        <v>404</v>
      </c>
      <c r="I34" s="47" t="s">
        <v>104</v>
      </c>
      <c r="J34" s="48" t="s">
        <v>105</v>
      </c>
      <c r="K34" s="47">
        <v>404</v>
      </c>
      <c r="L34" s="47" t="s">
        <v>106</v>
      </c>
      <c r="M34" s="48" t="s">
        <v>65</v>
      </c>
      <c r="N34" s="48"/>
      <c r="O34" s="49" t="s">
        <v>102</v>
      </c>
      <c r="P34" s="49" t="s">
        <v>103</v>
      </c>
    </row>
    <row r="35" spans="1:16" ht="12.75" customHeight="1" thickBot="1">
      <c r="A35" s="10" t="str">
        <f t="shared" si="0"/>
        <v> PZ 9.398 </v>
      </c>
      <c r="B35" s="3" t="str">
        <f t="shared" si="1"/>
        <v>I</v>
      </c>
      <c r="C35" s="10">
        <f t="shared" si="2"/>
        <v>25887.28</v>
      </c>
      <c r="D35" s="12" t="str">
        <f t="shared" si="3"/>
        <v>vis</v>
      </c>
      <c r="E35" s="46">
        <f>VLOOKUP(C35,A!C$21:E$973,3,FALSE)</f>
        <v>-3716.9113282673884</v>
      </c>
      <c r="F35" s="3" t="s">
        <v>58</v>
      </c>
      <c r="G35" s="12" t="str">
        <f t="shared" si="4"/>
        <v>25887.280</v>
      </c>
      <c r="H35" s="10">
        <f t="shared" si="5"/>
        <v>405</v>
      </c>
      <c r="I35" s="47" t="s">
        <v>107</v>
      </c>
      <c r="J35" s="48" t="s">
        <v>108</v>
      </c>
      <c r="K35" s="47">
        <v>405</v>
      </c>
      <c r="L35" s="47" t="s">
        <v>109</v>
      </c>
      <c r="M35" s="48" t="s">
        <v>65</v>
      </c>
      <c r="N35" s="48"/>
      <c r="O35" s="49" t="s">
        <v>102</v>
      </c>
      <c r="P35" s="49" t="s">
        <v>103</v>
      </c>
    </row>
    <row r="36" spans="1:16" ht="12.75" customHeight="1" thickBot="1">
      <c r="A36" s="10" t="str">
        <f t="shared" si="0"/>
        <v> PZ 9.398 </v>
      </c>
      <c r="B36" s="3" t="str">
        <f t="shared" si="1"/>
        <v>I</v>
      </c>
      <c r="C36" s="10">
        <f t="shared" si="2"/>
        <v>25894.215</v>
      </c>
      <c r="D36" s="12" t="str">
        <f t="shared" si="3"/>
        <v>vis</v>
      </c>
      <c r="E36" s="46">
        <f>VLOOKUP(C36,A!C$21:E$973,3,FALSE)</f>
        <v>-3715.94278396085</v>
      </c>
      <c r="F36" s="3" t="s">
        <v>58</v>
      </c>
      <c r="G36" s="12" t="str">
        <f t="shared" si="4"/>
        <v>25894.215</v>
      </c>
      <c r="H36" s="10">
        <f t="shared" si="5"/>
        <v>406</v>
      </c>
      <c r="I36" s="47" t="s">
        <v>110</v>
      </c>
      <c r="J36" s="48" t="s">
        <v>111</v>
      </c>
      <c r="K36" s="47">
        <v>406</v>
      </c>
      <c r="L36" s="47" t="s">
        <v>112</v>
      </c>
      <c r="M36" s="48" t="s">
        <v>65</v>
      </c>
      <c r="N36" s="48"/>
      <c r="O36" s="49" t="s">
        <v>102</v>
      </c>
      <c r="P36" s="49" t="s">
        <v>103</v>
      </c>
    </row>
    <row r="37" spans="1:16" ht="12.75" customHeight="1" thickBot="1">
      <c r="A37" s="10" t="str">
        <f t="shared" si="0"/>
        <v> PZ 9.398 </v>
      </c>
      <c r="B37" s="3" t="str">
        <f t="shared" si="1"/>
        <v>I</v>
      </c>
      <c r="C37" s="10">
        <f t="shared" si="2"/>
        <v>25901.243</v>
      </c>
      <c r="D37" s="12" t="str">
        <f t="shared" si="3"/>
        <v>vis</v>
      </c>
      <c r="E37" s="46">
        <f>VLOOKUP(C37,A!C$21:E$973,3,FALSE)</f>
        <v>-3714.961251244723</v>
      </c>
      <c r="F37" s="3" t="s">
        <v>58</v>
      </c>
      <c r="G37" s="12" t="str">
        <f t="shared" si="4"/>
        <v>25901.243</v>
      </c>
      <c r="H37" s="10">
        <f t="shared" si="5"/>
        <v>407</v>
      </c>
      <c r="I37" s="47" t="s">
        <v>113</v>
      </c>
      <c r="J37" s="48" t="s">
        <v>114</v>
      </c>
      <c r="K37" s="47">
        <v>407</v>
      </c>
      <c r="L37" s="47" t="s">
        <v>115</v>
      </c>
      <c r="M37" s="48" t="s">
        <v>65</v>
      </c>
      <c r="N37" s="48"/>
      <c r="O37" s="49" t="s">
        <v>102</v>
      </c>
      <c r="P37" s="49" t="s">
        <v>103</v>
      </c>
    </row>
    <row r="38" spans="1:16" ht="12.75" customHeight="1" thickBot="1">
      <c r="A38" s="10" t="str">
        <f t="shared" si="0"/>
        <v> PZ 9.398 </v>
      </c>
      <c r="B38" s="3" t="str">
        <f t="shared" si="1"/>
        <v>I</v>
      </c>
      <c r="C38" s="10">
        <f t="shared" si="2"/>
        <v>25908.134</v>
      </c>
      <c r="D38" s="12" t="str">
        <f t="shared" si="3"/>
        <v>vis</v>
      </c>
      <c r="E38" s="46">
        <f>VLOOKUP(C38,A!C$21:E$973,3,FALSE)</f>
        <v>-3713.998851992185</v>
      </c>
      <c r="F38" s="3" t="s">
        <v>58</v>
      </c>
      <c r="G38" s="12" t="str">
        <f t="shared" si="4"/>
        <v>25908.134</v>
      </c>
      <c r="H38" s="10">
        <f t="shared" si="5"/>
        <v>408</v>
      </c>
      <c r="I38" s="47" t="s">
        <v>116</v>
      </c>
      <c r="J38" s="48" t="s">
        <v>117</v>
      </c>
      <c r="K38" s="47">
        <v>408</v>
      </c>
      <c r="L38" s="47" t="s">
        <v>118</v>
      </c>
      <c r="M38" s="48" t="s">
        <v>65</v>
      </c>
      <c r="N38" s="48"/>
      <c r="O38" s="49" t="s">
        <v>102</v>
      </c>
      <c r="P38" s="49" t="s">
        <v>103</v>
      </c>
    </row>
    <row r="39" spans="1:16" ht="12.75" customHeight="1" thickBot="1">
      <c r="A39" s="10" t="str">
        <f t="shared" si="0"/>
        <v> PZ 9.398 </v>
      </c>
      <c r="B39" s="3" t="str">
        <f t="shared" si="1"/>
        <v>I</v>
      </c>
      <c r="C39" s="10">
        <f t="shared" si="2"/>
        <v>26216.5</v>
      </c>
      <c r="D39" s="12" t="str">
        <f t="shared" si="3"/>
        <v>vis</v>
      </c>
      <c r="E39" s="46">
        <f>VLOOKUP(C39,A!C$21:E$973,3,FALSE)</f>
        <v>-3670.9323583180985</v>
      </c>
      <c r="F39" s="3" t="s">
        <v>58</v>
      </c>
      <c r="G39" s="12" t="str">
        <f t="shared" si="4"/>
        <v>26216.500</v>
      </c>
      <c r="H39" s="10">
        <f t="shared" si="5"/>
        <v>451</v>
      </c>
      <c r="I39" s="47" t="s">
        <v>119</v>
      </c>
      <c r="J39" s="48" t="s">
        <v>120</v>
      </c>
      <c r="K39" s="47">
        <v>451</v>
      </c>
      <c r="L39" s="47" t="s">
        <v>121</v>
      </c>
      <c r="M39" s="48" t="s">
        <v>65</v>
      </c>
      <c r="N39" s="48"/>
      <c r="O39" s="49" t="s">
        <v>102</v>
      </c>
      <c r="P39" s="49" t="s">
        <v>103</v>
      </c>
    </row>
    <row r="40" spans="1:16" ht="12.75" customHeight="1" thickBot="1">
      <c r="A40" s="10" t="str">
        <f t="shared" si="0"/>
        <v> AN 260.293 </v>
      </c>
      <c r="B40" s="3" t="str">
        <f t="shared" si="1"/>
        <v>I</v>
      </c>
      <c r="C40" s="10">
        <f t="shared" si="2"/>
        <v>27684.27</v>
      </c>
      <c r="D40" s="12" t="str">
        <f t="shared" si="3"/>
        <v>vis</v>
      </c>
      <c r="E40" s="46">
        <f>VLOOKUP(C40,A!C$21:E$973,3,FALSE)</f>
        <v>-3465.9431331116457</v>
      </c>
      <c r="F40" s="3" t="s">
        <v>58</v>
      </c>
      <c r="G40" s="12" t="str">
        <f t="shared" si="4"/>
        <v>27684.27</v>
      </c>
      <c r="H40" s="10">
        <f t="shared" si="5"/>
        <v>656</v>
      </c>
      <c r="I40" s="47" t="s">
        <v>122</v>
      </c>
      <c r="J40" s="48" t="s">
        <v>123</v>
      </c>
      <c r="K40" s="47">
        <v>656</v>
      </c>
      <c r="L40" s="47" t="s">
        <v>124</v>
      </c>
      <c r="M40" s="48" t="s">
        <v>65</v>
      </c>
      <c r="N40" s="48"/>
      <c r="O40" s="49" t="s">
        <v>125</v>
      </c>
      <c r="P40" s="49" t="s">
        <v>126</v>
      </c>
    </row>
    <row r="41" spans="1:16" ht="12.75" customHeight="1" thickBot="1">
      <c r="A41" s="10" t="str">
        <f t="shared" si="0"/>
        <v> AN 260.293 </v>
      </c>
      <c r="B41" s="3" t="str">
        <f t="shared" si="1"/>
        <v>I</v>
      </c>
      <c r="C41" s="10">
        <f t="shared" si="2"/>
        <v>27755.96</v>
      </c>
      <c r="D41" s="12" t="str">
        <f t="shared" si="3"/>
        <v>vis</v>
      </c>
      <c r="E41" s="46">
        <f>VLOOKUP(C41,A!C$21:E$973,3,FALSE)</f>
        <v>-3455.930884901742</v>
      </c>
      <c r="F41" s="3" t="s">
        <v>58</v>
      </c>
      <c r="G41" s="12" t="str">
        <f t="shared" si="4"/>
        <v>27755.96</v>
      </c>
      <c r="H41" s="10">
        <f t="shared" si="5"/>
        <v>666</v>
      </c>
      <c r="I41" s="47" t="s">
        <v>127</v>
      </c>
      <c r="J41" s="48" t="s">
        <v>128</v>
      </c>
      <c r="K41" s="47">
        <v>666</v>
      </c>
      <c r="L41" s="47" t="s">
        <v>129</v>
      </c>
      <c r="M41" s="48" t="s">
        <v>65</v>
      </c>
      <c r="N41" s="48"/>
      <c r="O41" s="49" t="s">
        <v>125</v>
      </c>
      <c r="P41" s="49" t="s">
        <v>126</v>
      </c>
    </row>
    <row r="42" spans="1:16" ht="12.75" customHeight="1" thickBot="1">
      <c r="A42" s="10" t="str">
        <f t="shared" si="0"/>
        <v> AN 260.293 </v>
      </c>
      <c r="B42" s="3" t="str">
        <f t="shared" si="1"/>
        <v>I</v>
      </c>
      <c r="C42" s="10">
        <f t="shared" si="2"/>
        <v>27806.08</v>
      </c>
      <c r="D42" s="12" t="str">
        <f t="shared" si="3"/>
        <v>vis</v>
      </c>
      <c r="E42" s="46">
        <f>VLOOKUP(C42,A!C$21:E$973,3,FALSE)</f>
        <v>-3448.931109754854</v>
      </c>
      <c r="F42" s="3" t="s">
        <v>58</v>
      </c>
      <c r="G42" s="12" t="str">
        <f t="shared" si="4"/>
        <v>27806.08</v>
      </c>
      <c r="H42" s="10">
        <f t="shared" si="5"/>
        <v>673</v>
      </c>
      <c r="I42" s="47" t="s">
        <v>130</v>
      </c>
      <c r="J42" s="48" t="s">
        <v>131</v>
      </c>
      <c r="K42" s="47">
        <v>673</v>
      </c>
      <c r="L42" s="47" t="s">
        <v>132</v>
      </c>
      <c r="M42" s="48" t="s">
        <v>65</v>
      </c>
      <c r="N42" s="48"/>
      <c r="O42" s="49" t="s">
        <v>125</v>
      </c>
      <c r="P42" s="49" t="s">
        <v>126</v>
      </c>
    </row>
    <row r="43" spans="1:16" ht="12.75" customHeight="1" thickBot="1">
      <c r="A43" s="10" t="str">
        <f t="shared" si="0"/>
        <v> AN 260.293 </v>
      </c>
      <c r="B43" s="3" t="str">
        <f t="shared" si="1"/>
        <v>I</v>
      </c>
      <c r="C43" s="10">
        <f t="shared" si="2"/>
        <v>27870.52</v>
      </c>
      <c r="D43" s="12" t="str">
        <f t="shared" si="3"/>
        <v>vis</v>
      </c>
      <c r="E43" s="46">
        <f>VLOOKUP(C43,A!C$21:E$973,3,FALSE)</f>
        <v>-3439.931398851713</v>
      </c>
      <c r="F43" s="3" t="s">
        <v>58</v>
      </c>
      <c r="G43" s="12" t="str">
        <f t="shared" si="4"/>
        <v>27870.52</v>
      </c>
      <c r="H43" s="10">
        <f t="shared" si="5"/>
        <v>682</v>
      </c>
      <c r="I43" s="47" t="s">
        <v>133</v>
      </c>
      <c r="J43" s="48" t="s">
        <v>134</v>
      </c>
      <c r="K43" s="47">
        <v>682</v>
      </c>
      <c r="L43" s="47" t="s">
        <v>132</v>
      </c>
      <c r="M43" s="48" t="s">
        <v>65</v>
      </c>
      <c r="N43" s="48"/>
      <c r="O43" s="49" t="s">
        <v>125</v>
      </c>
      <c r="P43" s="49" t="s">
        <v>126</v>
      </c>
    </row>
    <row r="44" spans="1:16" ht="12.75" customHeight="1" thickBot="1">
      <c r="A44" s="10" t="str">
        <f t="shared" si="0"/>
        <v> AN 260.293 </v>
      </c>
      <c r="B44" s="3" t="str">
        <f t="shared" si="1"/>
        <v>I</v>
      </c>
      <c r="C44" s="10">
        <f t="shared" si="2"/>
        <v>28035.23</v>
      </c>
      <c r="D44" s="12" t="str">
        <f t="shared" si="3"/>
        <v>vis</v>
      </c>
      <c r="E44" s="46">
        <f>VLOOKUP(C44,A!C$21:E$973,3,FALSE)</f>
        <v>-3416.927947845251</v>
      </c>
      <c r="F44" s="3" t="s">
        <v>58</v>
      </c>
      <c r="G44" s="12" t="str">
        <f t="shared" si="4"/>
        <v>28035.23</v>
      </c>
      <c r="H44" s="10">
        <f t="shared" si="5"/>
        <v>705</v>
      </c>
      <c r="I44" s="47" t="s">
        <v>135</v>
      </c>
      <c r="J44" s="48" t="s">
        <v>136</v>
      </c>
      <c r="K44" s="47">
        <v>705</v>
      </c>
      <c r="L44" s="47" t="s">
        <v>137</v>
      </c>
      <c r="M44" s="48" t="s">
        <v>65</v>
      </c>
      <c r="N44" s="48"/>
      <c r="O44" s="49" t="s">
        <v>125</v>
      </c>
      <c r="P44" s="49" t="s">
        <v>126</v>
      </c>
    </row>
    <row r="45" spans="1:16" ht="12.75" customHeight="1" thickBot="1">
      <c r="A45" s="10" t="str">
        <f t="shared" si="0"/>
        <v> AN 260.293 </v>
      </c>
      <c r="B45" s="3" t="str">
        <f t="shared" si="1"/>
        <v>I</v>
      </c>
      <c r="C45" s="10">
        <f t="shared" si="2"/>
        <v>28207.05</v>
      </c>
      <c r="D45" s="12" t="str">
        <f t="shared" si="3"/>
        <v>vis</v>
      </c>
      <c r="E45" s="46">
        <f>VLOOKUP(C45,A!C$21:E$973,3,FALSE)</f>
        <v>-3392.9315119765706</v>
      </c>
      <c r="F45" s="3" t="s">
        <v>58</v>
      </c>
      <c r="G45" s="12" t="str">
        <f t="shared" si="4"/>
        <v>28207.05</v>
      </c>
      <c r="H45" s="10">
        <f t="shared" si="5"/>
        <v>729</v>
      </c>
      <c r="I45" s="47" t="s">
        <v>138</v>
      </c>
      <c r="J45" s="48" t="s">
        <v>139</v>
      </c>
      <c r="K45" s="47">
        <v>729</v>
      </c>
      <c r="L45" s="47" t="s">
        <v>140</v>
      </c>
      <c r="M45" s="48" t="s">
        <v>65</v>
      </c>
      <c r="N45" s="48"/>
      <c r="O45" s="49" t="s">
        <v>125</v>
      </c>
      <c r="P45" s="49" t="s">
        <v>126</v>
      </c>
    </row>
    <row r="46" spans="1:16" ht="12.75" customHeight="1" thickBot="1">
      <c r="A46" s="10" t="str">
        <f t="shared" si="0"/>
        <v> AN 260.293 </v>
      </c>
      <c r="B46" s="3" t="str">
        <f t="shared" si="1"/>
        <v>I</v>
      </c>
      <c r="C46" s="10">
        <f t="shared" si="2"/>
        <v>28250.02</v>
      </c>
      <c r="D46" s="12" t="str">
        <f t="shared" si="3"/>
        <v>vis</v>
      </c>
      <c r="E46" s="46">
        <f>VLOOKUP(C46,A!C$21:E$973,3,FALSE)</f>
        <v>-3386.930308104628</v>
      </c>
      <c r="F46" s="3" t="s">
        <v>58</v>
      </c>
      <c r="G46" s="12" t="str">
        <f t="shared" si="4"/>
        <v>28250.02</v>
      </c>
      <c r="H46" s="10">
        <f t="shared" si="5"/>
        <v>735</v>
      </c>
      <c r="I46" s="47" t="s">
        <v>146</v>
      </c>
      <c r="J46" s="48" t="s">
        <v>147</v>
      </c>
      <c r="K46" s="47">
        <v>735</v>
      </c>
      <c r="L46" s="47" t="s">
        <v>129</v>
      </c>
      <c r="M46" s="48" t="s">
        <v>65</v>
      </c>
      <c r="N46" s="48"/>
      <c r="O46" s="49" t="s">
        <v>125</v>
      </c>
      <c r="P46" s="49" t="s">
        <v>126</v>
      </c>
    </row>
    <row r="47" spans="1:16" ht="12.75" customHeight="1" thickBot="1">
      <c r="A47" s="10" t="str">
        <f t="shared" si="0"/>
        <v>BAVM 192 </v>
      </c>
      <c r="B47" s="3" t="str">
        <f t="shared" si="1"/>
        <v>I</v>
      </c>
      <c r="C47" s="10">
        <f t="shared" si="2"/>
        <v>53797.29</v>
      </c>
      <c r="D47" s="12" t="str">
        <f t="shared" si="3"/>
        <v>vis</v>
      </c>
      <c r="E47" s="46">
        <f>VLOOKUP(C47,A!C$21:E$973,3,FALSE)</f>
        <v>181.00954857595352</v>
      </c>
      <c r="F47" s="3" t="s">
        <v>58</v>
      </c>
      <c r="G47" s="12" t="str">
        <f t="shared" si="4"/>
        <v>53797.29</v>
      </c>
      <c r="H47" s="10">
        <f t="shared" si="5"/>
        <v>4303</v>
      </c>
      <c r="I47" s="47" t="s">
        <v>187</v>
      </c>
      <c r="J47" s="48" t="s">
        <v>188</v>
      </c>
      <c r="K47" s="47">
        <v>4303</v>
      </c>
      <c r="L47" s="47" t="s">
        <v>189</v>
      </c>
      <c r="M47" s="48" t="s">
        <v>65</v>
      </c>
      <c r="N47" s="48"/>
      <c r="O47" s="49" t="s">
        <v>175</v>
      </c>
      <c r="P47" s="50" t="s">
        <v>190</v>
      </c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</sheetData>
  <sheetProtection/>
  <hyperlinks>
    <hyperlink ref="P19" r:id="rId1" display="http://www.bav-astro.de/sfs/BAVM_link.php?BAVMnr=174"/>
    <hyperlink ref="P20" r:id="rId2" display="http://www.bav-astro.de/sfs/BAVM_link.php?BAVMnr=174"/>
    <hyperlink ref="P21" r:id="rId3" display="http://www.bav-astro.de/sfs/BAVM_link.php?BAVMnr=173"/>
    <hyperlink ref="P47" r:id="rId4" display="http://www.bav-astro.de/sfs/BAVM_link.php?BAVMnr=192"/>
    <hyperlink ref="P22" r:id="rId5" display="http://www.bav-astro.de/sfs/BAVM_link.php?BAVMnr=1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