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<sst xmlns="http://schemas.openxmlformats.org/spreadsheetml/2006/main" count="49" uniqueCount="47">
  <si>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</si>
  <si>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</si>
  <si>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</si>
  <si>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</si>
  <si>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</si>
  <si>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</si>
  <si>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</si>
  <si>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</si>
  <si>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</si>
  <si>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</si>
  <si>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</si>
  <si>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</si>
  <si>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</si>
  <si>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</si>
  <si>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</si>
  <si>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</si>
  <si>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</si>
  <si>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</si>
  <si>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</si>
  <si>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</si>
  <si>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</si>
  <si>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</si>
  <si>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</si>
  <si>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</si>
  <si>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</si>
  <si>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</si>
  <si>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</si>
  <si>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</si>
  <si>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</si>
  <si>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</si>
  <si>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</si>
  <si>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</si>
  <si>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</si>
  <si>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</si>
  <si>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</si>
  <si>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</si>
  <si>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</si>
  <si>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</si>
  <si>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</si>
  <si>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</si>
  <si>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</si>
  <si>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IBVS 5960</t>
  </si>
  <si>
    <t>I</t>
  </si>
  <si>
    <t>QV Per / GSC 2847-1432</t>
  </si>
  <si>
    <t>EA</t>
  </si>
  <si>
    <t>GCVS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</si>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</sst>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QV Per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5250880"/>
        <c:axId val="48822465"/>
      </c:scatterChart>
      <c:valAx>
        <c:axId val="3525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2465"/>
        <c:crosses val="autoZero"/>
        <c:crossBetween val="midCat"/>
        <c:dispUnits/>
      </c:valAx>
      <c:valAx>
        <c:axId val="4882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475"/>
          <c:y val="0.93375"/>
          <c:w val="0.669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25</v>
      </c>
      <c r="B2" t="s">
        <v>44</v>
      </c>
      <c r="D2" s="3"/>
    </row>
    <row r="3" ht="13.5" thickBot="1"/>
    <row r="4" spans="1:4" ht="14.25" thickBot="1" thickTop="1">
      <c r="A4" s="5" t="s">
        <v>0</v>
      </c>
      <c r="C4" s="8">
        <v>38674.558</v>
      </c>
      <c r="D4" s="9">
        <v>1.2590555</v>
      </c>
    </row>
    <row r="6" ht="12.75">
      <c r="A6" s="5" t="s">
        <v>1</v>
      </c>
    </row>
    <row r="7" spans="1:3" ht="12.75">
      <c r="A7" t="s">
        <v>2</v>
      </c>
      <c r="C7">
        <f>+C4</f>
        <v>38674.558</v>
      </c>
    </row>
    <row r="8" spans="1:3" ht="12.75">
      <c r="A8" t="s">
        <v>3</v>
      </c>
      <c r="C8">
        <f>+D4</f>
        <v>1.2590555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0.24135117850859056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-2.1829966333991084E-05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16" t="s">
        <v>38</v>
      </c>
      <c r="E13" s="13">
        <v>1</v>
      </c>
    </row>
    <row r="14" spans="1:5" ht="12.75">
      <c r="A14" s="12"/>
      <c r="B14" s="12"/>
      <c r="C14" s="12"/>
      <c r="D14" s="16" t="s">
        <v>34</v>
      </c>
      <c r="E14" s="17">
        <f ca="1">NOW()+15018.5+$C$9/24</f>
        <v>59906.572310069445</v>
      </c>
    </row>
    <row r="15" spans="1:5" ht="12.75">
      <c r="A15" s="14" t="s">
        <v>18</v>
      </c>
      <c r="B15" s="12"/>
      <c r="C15" s="15">
        <f>(C7+C11)+(C8+C12)*INT(MAX(F21:F3533))</f>
        <v>55933.6329</v>
      </c>
      <c r="D15" s="16" t="s">
        <v>39</v>
      </c>
      <c r="E15" s="17">
        <f>ROUND(2*(E14-$C$7)/$C$8,0)/2+E13</f>
        <v>16864.5</v>
      </c>
    </row>
    <row r="16" spans="1:5" ht="12.75">
      <c r="A16" s="18" t="s">
        <v>4</v>
      </c>
      <c r="B16" s="12"/>
      <c r="C16" s="19">
        <f>+C8+C12</f>
        <v>1.2590336700336662</v>
      </c>
      <c r="D16" s="16" t="s">
        <v>40</v>
      </c>
      <c r="E16" s="26">
        <f>ROUND(2*(E14-$C$15)/$C$16,0)/2+E13</f>
        <v>3156.5</v>
      </c>
    </row>
    <row r="17" spans="1:5" ht="13.5" thickBot="1">
      <c r="A17" s="16" t="s">
        <v>31</v>
      </c>
      <c r="B17" s="12"/>
      <c r="C17" s="12">
        <f>COUNT(C21:C2191)</f>
        <v>3</v>
      </c>
      <c r="D17" s="16" t="s">
        <v>35</v>
      </c>
      <c r="E17" s="20">
        <f>+$C$15+$C$16*E16-15018.5-$C$9/24</f>
        <v>44889.6685127946</v>
      </c>
    </row>
    <row r="18" spans="1:5" ht="14.25" thickBot="1" thickTop="1">
      <c r="A18" s="18" t="s">
        <v>5</v>
      </c>
      <c r="B18" s="12"/>
      <c r="C18" s="21">
        <f>+C15</f>
        <v>55933.6329</v>
      </c>
      <c r="D18" s="22">
        <f>+C16</f>
        <v>1.2590336700336662</v>
      </c>
      <c r="E18" s="23" t="s">
        <v>36</v>
      </c>
    </row>
    <row r="19" spans="1:5" ht="13.5" thickTop="1">
      <c r="A19" s="27" t="s">
        <v>37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38674.558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0.24135117850859056</v>
      </c>
      <c r="Q21" s="2">
        <f>+C21-15018.5</f>
        <v>23656.057999999997</v>
      </c>
    </row>
    <row r="22" spans="1:17" ht="12.75">
      <c r="A22" s="29" t="s">
        <v>41</v>
      </c>
      <c r="B22" s="30" t="s">
        <v>42</v>
      </c>
      <c r="C22" s="31">
        <v>55559.6999</v>
      </c>
      <c r="D22" s="31">
        <v>0.0007</v>
      </c>
      <c r="E22">
        <f>+(C22-C$7)/C$8</f>
        <v>13410.959167407633</v>
      </c>
      <c r="F22">
        <f>ROUND(2*E22,0)/2</f>
        <v>13411</v>
      </c>
      <c r="G22">
        <f>+C22-(C$7+F22*C$8)</f>
        <v>-0.051410499996563885</v>
      </c>
      <c r="I22">
        <f>+G22</f>
        <v>-0.051410499996563885</v>
      </c>
      <c r="O22">
        <f>+C$11+C$12*$F22</f>
        <v>-0.051410499996563885</v>
      </c>
      <c r="Q22" s="2">
        <f>+C22-15018.5</f>
        <v>40541.1999</v>
      </c>
    </row>
    <row r="23" spans="1:17" ht="12.75">
      <c r="A23" s="32" t="s">
        <v>46</v>
      </c>
      <c r="B23" s="33" t="s">
        <v>42</v>
      </c>
      <c r="C23" s="32">
        <v>55933.6329</v>
      </c>
      <c r="D23" s="32">
        <v>0.0008</v>
      </c>
      <c r="E23">
        <f>+(C23-C$7)/C$8</f>
        <v>13707.954017912632</v>
      </c>
      <c r="F23">
        <f>ROUND(2*E23,0)/2</f>
        <v>13708</v>
      </c>
      <c r="G23">
        <f>+C23-(C$7+F23*C$8)</f>
        <v>-0.05789399999775924</v>
      </c>
      <c r="I23">
        <f>+G23</f>
        <v>-0.05789399999775924</v>
      </c>
      <c r="O23">
        <f>+C$11+C$12*$F23</f>
        <v>-0.05789399999775924</v>
      </c>
      <c r="Q23" s="2">
        <f>+C23-15018.5</f>
        <v>40915.1329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2022-11-23T00:44:07Z</dcterms:modified>
  <cp:category/>
  <cp:version/>
  <cp:contentType/>
  <cp:contentStatus/>
</cp:coreProperties>
</file>