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<sst xmlns="http://schemas.openxmlformats.org/spreadsheetml/2006/main" count="60" uniqueCount="52">
  <si>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QW Per / G2113-1390</t>
  </si>
  <si>
    <t>EA/DM</t>
  </si>
  <si>
    <t>Per_QW.xls</t>
  </si>
  <si>
    <t>System Type:</t>
  </si>
  <si>
    <t>GCVS 4 Eph.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</si>
  <si>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</si>
  <si>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</si>
  <si>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</si>
  <si>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</si>
  <si>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</si>
  <si>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</si>
  <si>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</si>
  <si>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</si>
  <si>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</si>
  <si>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</si>
  <si>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</si>
  <si>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</si>
  <si>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</si>
  <si>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</si>
  <si>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</si>
  <si>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</si>
  <si>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</si>
  <si>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</si>
  <si>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</si>
  <si>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</si>
  <si>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</si>
  <si>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</si>
  <si>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</si>
  <si>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</si>
  <si>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</si>
  <si>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</si>
  <si>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</si>
  <si>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</si>
  <si>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</si>
  <si>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</si>
  <si>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</si>
  <si>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</si>
  <si>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</si>
  <si>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</si>
  <si>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</si>
  <si>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</si>
  <si>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</si>
  <si>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</si>
  <si>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</si>
  <si>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GCVS 4</t>
  </si>
  <si>
    <t>IBVS 5931</t>
  </si>
  <si>
    <t>I</t>
  </si>
  <si>
    <t>IBVS 5871</t>
  </si>
  <si>
    <t>IBVS 5920</t>
  </si>
  <si>
    <t>IBVS 6011</t>
  </si>
  <si>
    <t>IBVS 6042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</si>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</sst>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QW Per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A!$H$21:$H$27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A!$I$21:$I$27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A!$J$21:$J$27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A!$K$21:$K$27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A!$L$21:$L$27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A!$M$21:$M$27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A!$N$21:$N$27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A!$F$21:$F$27</c:f>
              <c:numCache/>
            </c:numRef>
          </c:xVal>
          <c:yVal>
            <c:numRef>
              <c:f>A!$O$21:$O$27</c:f>
              <c:numCache/>
            </c:numRef>
          </c:yVal>
          <c:smooth val="0"/>
        </c:ser>
        <c:axId val="41488002"/>
        <c:axId val="37847699"/>
      </c:scatterChart>
      <c:valAx>
        <c:axId val="41488002"/>
        <c:scaling>
          <c:orientation val="minMax"/>
          <c:min val="1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7699"/>
        <c:crossesAt val="0"/>
        <c:crossBetween val="midCat"/>
        <c:dispUnits/>
      </c:valAx>
      <c:valAx>
        <c:axId val="37847699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926"/>
          <c:w val="0.661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QW Per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25"/>
          <c:w val="0.906"/>
          <c:h val="0.6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A!$H$21:$H$27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A!$I$21:$I$27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A!$J$21:$J$27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A!$K$21:$K$27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A!$L$21:$L$27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A!$M$21:$M$27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A!$N$21:$N$27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A!$F$21:$F$27</c:f>
              <c:numCache/>
            </c:numRef>
          </c:xVal>
          <c:yVal>
            <c:numRef>
              <c:f>A!$O$21:$O$27</c:f>
              <c:numCache/>
            </c:numRef>
          </c:yVal>
          <c:smooth val="0"/>
        </c:ser>
        <c:axId val="5084972"/>
        <c:axId val="45764749"/>
      </c:scatterChart>
      <c:val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4749"/>
        <c:crossesAt val="0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5"/>
          <c:y val="0.923"/>
          <c:w val="0.668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16</xdr:col>
      <xdr:colOff>133350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733800" y="9525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171450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0668000" y="0"/>
        <a:ext cx="6343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9" ht="20.25">
      <c r="A1" s="2" t="s">
        <v>0</v>
      </c>
      <c r="F1" s="1">
        <v>38642.591</v>
      </c>
      <c r="G1" s="1">
        <v>0.8256865</v>
      </c>
      <c r="H1" s="1" t="s">
        <v>1</v>
      </c>
      <c r="I1" s="1" t="s">
        <v>2</v>
      </c>
    </row>
    <row r="2" spans="1:5" ht="12.75">
      <c r="A2" s="1" t="s">
        <v>3</v>
      </c>
      <c r="B2" s="1" t="s">
        <v>1</v>
      </c>
      <c r="C2" s="3"/>
      <c r="D2" s="3"/>
      <c r="E2" s="1" t="s">
        <v>2</v>
      </c>
    </row>
    <row r="4" spans="1:4" ht="12.75">
      <c r="A4" s="4" t="s">
        <v>4</v>
      </c>
      <c r="C4" s="5">
        <v>38642.591</v>
      </c>
      <c r="D4" s="6">
        <v>0.8256865</v>
      </c>
    </row>
    <row r="6" ht="12.75">
      <c r="A6" s="4" t="s">
        <v>5</v>
      </c>
    </row>
    <row r="7" spans="1:3" ht="12.75">
      <c r="A7" s="1" t="s">
        <v>6</v>
      </c>
      <c r="C7" s="1">
        <f>+C4</f>
        <v>38642.591</v>
      </c>
    </row>
    <row r="8" spans="1:3" ht="12.75">
      <c r="A8" s="1" t="s">
        <v>7</v>
      </c>
      <c r="C8" s="1">
        <f>+D4</f>
        <v>0.8256865</v>
      </c>
    </row>
    <row r="9" spans="1:5" ht="12.75">
      <c r="A9" s="7" t="s">
        <v>8</v>
      </c>
      <c r="B9"/>
      <c r="C9" s="8">
        <v>-9.5</v>
      </c>
      <c r="D9" t="s">
        <v>9</v>
      </c>
      <c r="E9"/>
    </row>
    <row r="10" spans="1:5" ht="12.75">
      <c r="A10"/>
      <c r="B10"/>
      <c r="C10" s="9" t="s">
        <v>10</v>
      </c>
      <c r="D10" s="9" t="s">
        <v>11</v>
      </c>
      <c r="E10"/>
    </row>
    <row r="11" spans="1:7" ht="12.75">
      <c r="A11" t="s">
        <v>12</v>
      </c>
      <c r="B11"/>
      <c r="C11" s="10">
        <f ca="1">INTERCEPT(INDIRECT($G$11):G992,INDIRECT($F$11):F992)</f>
        <v>0.12758864590184266</v>
      </c>
      <c r="D11" s="3"/>
      <c r="E11"/>
      <c r="F11" s="11" t="str">
        <f>"F"&amp;E19</f>
        <v>F22</v>
      </c>
      <c r="G11" s="12" t="str">
        <f>"G"&amp;E19</f>
        <v>G22</v>
      </c>
    </row>
    <row r="12" spans="1:5" ht="12.75">
      <c r="A12" t="s">
        <v>13</v>
      </c>
      <c r="B12"/>
      <c r="C12" s="10">
        <f ca="1">SLOPE(INDIRECT($G$11):G992,INDIRECT($F$11):F992)</f>
        <v>-5.6722126671779404E-06</v>
      </c>
      <c r="D12" s="3"/>
      <c r="E12"/>
    </row>
    <row r="13" spans="1:5" ht="12.75">
      <c r="A13" t="s">
        <v>14</v>
      </c>
      <c r="B13"/>
      <c r="C13" s="3" t="s">
        <v>15</v>
      </c>
      <c r="D13" s="13" t="s">
        <v>16</v>
      </c>
      <c r="E13" s="8">
        <v>1</v>
      </c>
    </row>
    <row r="14" spans="1:5" ht="12.75">
      <c r="A14"/>
      <c r="B14"/>
      <c r="C14"/>
      <c r="D14" s="13" t="s">
        <v>17</v>
      </c>
      <c r="E14" s="10">
        <f ca="1">NOW()+15018.5+$C$9/24</f>
        <v>59906.57264618055</v>
      </c>
    </row>
    <row r="15" spans="1:5" ht="12.75">
      <c r="A15" s="14" t="s">
        <v>18</v>
      </c>
      <c r="B15"/>
      <c r="C15" s="15">
        <f>(C7+C11)+(C8+C12)*INT(MAX(F21:F3533))</f>
        <v>58045.392360820435</v>
      </c>
      <c r="D15" s="13" t="s">
        <v>19</v>
      </c>
      <c r="E15" s="10">
        <f>ROUND(2*(E14-$C$7)/$C$8,0)/2+E13</f>
        <v>25754</v>
      </c>
    </row>
    <row r="16" spans="1:5" ht="12.75">
      <c r="A16" s="14" t="s">
        <v>20</v>
      </c>
      <c r="B16"/>
      <c r="C16" s="15">
        <f>+C8+C12</f>
        <v>0.8256808277873328</v>
      </c>
      <c r="D16" s="13" t="s">
        <v>21</v>
      </c>
      <c r="E16" s="12">
        <f>ROUND(2*(E14-$C$15)/$C$16,0)/2+E13</f>
        <v>2255</v>
      </c>
    </row>
    <row r="17" spans="1:5" ht="12.75">
      <c r="A17" s="13" t="s">
        <v>22</v>
      </c>
      <c r="B17"/>
      <c r="C17">
        <f>COUNT(C21:C2191)</f>
        <v>7</v>
      </c>
      <c r="D17" s="13" t="s">
        <v>23</v>
      </c>
      <c r="E17" s="16">
        <f>+$C$15+$C$16*E16-15018.5-$C$9/24</f>
        <v>44889.19846081421</v>
      </c>
    </row>
    <row r="18" spans="1:5" ht="12.75">
      <c r="A18" s="14" t="s">
        <v>24</v>
      </c>
      <c r="B18"/>
      <c r="C18" s="17">
        <f>+C15</f>
        <v>58045.392360820435</v>
      </c>
      <c r="D18" s="18">
        <f>+C16</f>
        <v>0.8256808277873328</v>
      </c>
      <c r="E18" s="19" t="s">
        <v>25</v>
      </c>
    </row>
    <row r="19" spans="1:5" ht="12.75">
      <c r="A19" s="20" t="s">
        <v>26</v>
      </c>
      <c r="E19" s="21">
        <v>22</v>
      </c>
    </row>
    <row r="20" spans="1:17" ht="12.75">
      <c r="A20" s="9" t="s">
        <v>27</v>
      </c>
      <c r="B20" s="9" t="s">
        <v>28</v>
      </c>
      <c r="C20" s="9" t="s">
        <v>29</v>
      </c>
      <c r="D20" s="9" t="s">
        <v>30</v>
      </c>
      <c r="E20" s="9" t="s">
        <v>31</v>
      </c>
      <c r="F20" s="9" t="s">
        <v>32</v>
      </c>
      <c r="G20" s="9" t="s">
        <v>33</v>
      </c>
      <c r="H20" s="22" t="s">
        <v>34</v>
      </c>
      <c r="I20" s="22" t="s">
        <v>35</v>
      </c>
      <c r="J20" s="22" t="s">
        <v>36</v>
      </c>
      <c r="K20" s="22" t="s">
        <v>37</v>
      </c>
      <c r="L20" s="22" t="s">
        <v>38</v>
      </c>
      <c r="M20" s="22" t="s">
        <v>39</v>
      </c>
      <c r="N20" s="22" t="s">
        <v>40</v>
      </c>
      <c r="O20" s="22" t="s">
        <v>41</v>
      </c>
      <c r="P20" s="22" t="s">
        <v>42</v>
      </c>
      <c r="Q20" s="9" t="s">
        <v>43</v>
      </c>
    </row>
    <row r="21" spans="1:17" ht="12.75">
      <c r="A21" s="1" t="s">
        <v>44</v>
      </c>
      <c r="C21" s="23">
        <v>38642.591</v>
      </c>
      <c r="D21" s="23" t="s">
        <v>15</v>
      </c>
      <c r="E21" s="1">
        <f aca="true" t="shared" si="0" ref="E21:E26">+(C21-C$7)/C$8</f>
        <v>0</v>
      </c>
      <c r="F21" s="1">
        <f aca="true" t="shared" si="1" ref="F21:F27">ROUND(2*E21,0)/2</f>
        <v>0</v>
      </c>
      <c r="G21" s="1">
        <f aca="true" t="shared" si="2" ref="G21:G26">+C21-(C$7+F21*C$8)</f>
        <v>0</v>
      </c>
      <c r="H21" s="1">
        <f>+G21</f>
        <v>0</v>
      </c>
      <c r="O21" s="1">
        <f aca="true" t="shared" si="3" ref="O21:O26">+C$11+C$12*$F21</f>
        <v>0.12758864590184266</v>
      </c>
      <c r="Q21" s="34">
        <f aca="true" t="shared" si="4" ref="Q21:Q26">+C21-15018.5</f>
        <v>23624.091</v>
      </c>
    </row>
    <row r="22" spans="1:17" ht="12.75">
      <c r="A22" s="24" t="s">
        <v>45</v>
      </c>
      <c r="B22" s="25" t="s">
        <v>46</v>
      </c>
      <c r="C22" s="24">
        <v>52717.2704</v>
      </c>
      <c r="D22" s="24">
        <v>0.0022</v>
      </c>
      <c r="E22" s="1">
        <f t="shared" si="0"/>
        <v>17046.03308882972</v>
      </c>
      <c r="F22" s="1">
        <f t="shared" si="1"/>
        <v>17046</v>
      </c>
      <c r="G22" s="1">
        <f t="shared" si="2"/>
        <v>0.02732100000139326</v>
      </c>
      <c r="I22" s="1">
        <f aca="true" t="shared" si="5" ref="I22:I27">+G22</f>
        <v>0.02732100000139326</v>
      </c>
      <c r="O22" s="1">
        <f t="shared" si="3"/>
        <v>0.030900108777127483</v>
      </c>
      <c r="Q22" s="34">
        <f t="shared" si="4"/>
        <v>37698.7704</v>
      </c>
    </row>
    <row r="23" spans="1:17" ht="12.75">
      <c r="A23" s="26" t="s">
        <v>47</v>
      </c>
      <c r="B23" s="27" t="s">
        <v>46</v>
      </c>
      <c r="C23" s="26">
        <v>54832.6689</v>
      </c>
      <c r="D23" s="26">
        <v>0.0002</v>
      </c>
      <c r="E23" s="1">
        <f t="shared" si="0"/>
        <v>19608.020598617026</v>
      </c>
      <c r="F23" s="1">
        <f t="shared" si="1"/>
        <v>19608</v>
      </c>
      <c r="G23" s="1">
        <f t="shared" si="2"/>
        <v>0.017007999995257705</v>
      </c>
      <c r="I23" s="1">
        <f t="shared" si="5"/>
        <v>0.017007999995257705</v>
      </c>
      <c r="O23" s="1">
        <f t="shared" si="3"/>
        <v>0.016367899923817597</v>
      </c>
      <c r="Q23" s="34">
        <f t="shared" si="4"/>
        <v>39814.1689</v>
      </c>
    </row>
    <row r="24" spans="1:17" ht="12.75">
      <c r="A24" s="24" t="s">
        <v>48</v>
      </c>
      <c r="B24" s="25" t="s">
        <v>46</v>
      </c>
      <c r="C24" s="24">
        <v>55192.6677</v>
      </c>
      <c r="D24" s="24">
        <v>0.0006</v>
      </c>
      <c r="E24" s="1">
        <f t="shared" si="0"/>
        <v>20044.01997610473</v>
      </c>
      <c r="F24" s="1">
        <f t="shared" si="1"/>
        <v>20044</v>
      </c>
      <c r="G24" s="1">
        <f t="shared" si="2"/>
        <v>0.016494000003149267</v>
      </c>
      <c r="I24" s="1">
        <f t="shared" si="5"/>
        <v>0.016494000003149267</v>
      </c>
      <c r="O24" s="1">
        <f t="shared" si="3"/>
        <v>0.013894815200928015</v>
      </c>
      <c r="Q24" s="34">
        <f t="shared" si="4"/>
        <v>40174.1677</v>
      </c>
    </row>
    <row r="25" spans="1:17" ht="12.75">
      <c r="A25" s="24" t="s">
        <v>49</v>
      </c>
      <c r="B25" s="25" t="s">
        <v>46</v>
      </c>
      <c r="C25" s="24">
        <v>55854.8647</v>
      </c>
      <c r="D25" s="24">
        <v>0.0003</v>
      </c>
      <c r="E25" s="1">
        <f t="shared" si="0"/>
        <v>20846.015648796485</v>
      </c>
      <c r="F25" s="1">
        <f t="shared" si="1"/>
        <v>20846</v>
      </c>
      <c r="G25" s="1">
        <f t="shared" si="2"/>
        <v>0.012920999994094018</v>
      </c>
      <c r="I25" s="1">
        <f t="shared" si="5"/>
        <v>0.012920999994094018</v>
      </c>
      <c r="O25" s="1">
        <f t="shared" si="3"/>
        <v>0.009345700641851307</v>
      </c>
      <c r="Q25" s="34">
        <f t="shared" si="4"/>
        <v>40836.3647</v>
      </c>
    </row>
    <row r="26" spans="1:17" ht="12.75">
      <c r="A26" s="28" t="s">
        <v>50</v>
      </c>
      <c r="B26" s="29" t="s">
        <v>46</v>
      </c>
      <c r="C26" s="30">
        <v>56233.8496</v>
      </c>
      <c r="D26" s="30">
        <v>0.0005</v>
      </c>
      <c r="E26" s="1">
        <f t="shared" si="0"/>
        <v>21305.009346767813</v>
      </c>
      <c r="F26" s="1">
        <f t="shared" si="1"/>
        <v>21305</v>
      </c>
      <c r="G26" s="1">
        <f t="shared" si="2"/>
        <v>0.007717500004218891</v>
      </c>
      <c r="I26" s="1">
        <f t="shared" si="5"/>
        <v>0.007717500004218891</v>
      </c>
      <c r="O26" s="1">
        <f t="shared" si="3"/>
        <v>0.006742155027616631</v>
      </c>
      <c r="Q26" s="34">
        <f t="shared" si="4"/>
        <v>41215.3496</v>
      </c>
    </row>
    <row r="27" spans="1:17" ht="12.75">
      <c r="A27" s="31" t="s">
        <v>51</v>
      </c>
      <c r="B27" s="32" t="s">
        <v>46</v>
      </c>
      <c r="C27" s="33">
        <v>58045.38815000001</v>
      </c>
      <c r="D27" s="33">
        <v>0.0001</v>
      </c>
      <c r="E27" s="1">
        <f>+(C27-C$7)/C$8</f>
        <v>23498.98799362714</v>
      </c>
      <c r="F27" s="1">
        <f t="shared" si="1"/>
        <v>23499</v>
      </c>
      <c r="G27" s="1">
        <f>+C27-(C$7+F27*C$8)</f>
        <v>-0.00991349999094382</v>
      </c>
      <c r="I27" s="1">
        <f t="shared" si="5"/>
        <v>-0.00991349999094382</v>
      </c>
      <c r="O27" s="1">
        <f>+C$11+C$12*$F27</f>
        <v>-0.005702679564171753</v>
      </c>
      <c r="Q27" s="34">
        <f>+C27-15018.5</f>
        <v>43026.88815000001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2022-11-23T00:44:36Z</dcterms:modified>
  <cp:category/>
  <cp:version/>
  <cp:contentType/>
  <cp:contentStatus/>
</cp:coreProperties>
</file>