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10" yWindow="30" windowWidth="7980" windowHeight="1447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<sst xmlns="http://schemas.openxmlformats.org/spreadsheetml/2006/main" count="62" uniqueCount="53">
  <si>
    <t>IBVS 6244</t>
  </si>
  <si>
    <t>II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</si>
  <si>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</si>
  <si>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</si>
  <si>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</si>
  <si>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</si>
  <si>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</si>
  <si>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</si>
  <si>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</si>
  <si>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</si>
  <si>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</si>
  <si>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</si>
  <si>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</si>
  <si>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</si>
  <si>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</si>
  <si>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</si>
  <si>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</si>
  <si>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</si>
  <si>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</si>
  <si>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</si>
  <si>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</si>
  <si>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</si>
  <si>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</si>
  <si>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</si>
  <si>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</si>
  <si>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</si>
  <si>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</si>
  <si>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</si>
  <si>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</si>
  <si>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</si>
  <si>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</si>
  <si>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</si>
  <si>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</si>
  <si>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</si>
  <si>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</si>
  <si>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</si>
  <si>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</si>
  <si>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</si>
  <si>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</si>
  <si>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Kreiner</t>
  </si>
  <si>
    <t>IBVS 5918</t>
  </si>
  <si>
    <t>I</t>
  </si>
  <si>
    <t>not avail.</t>
  </si>
  <si>
    <t>V0570 Per / GSC 3314-1225</t>
  </si>
  <si>
    <t>G3314-1225</t>
  </si>
  <si>
    <t>EB:</t>
  </si>
  <si>
    <t>IBVS 6196</t>
  </si>
  <si>
    <t>pg</t>
  </si>
  <si>
    <t>vis</t>
  </si>
  <si>
    <t>PE</t>
  </si>
  <si>
    <t>CCD</t>
  </si>
  <si>
    <t>IBVS 6048</t>
  </si>
  <si>
    <t>IBVS 6070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</si>
</sst>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7.35"/>
      <color indexed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4" applyNumberFormat="0" applyFill="0" applyAlignment="0" applyProtection="0"/>
    <xf numFmtId="0" fontId="25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23" borderId="5" applyNumberFormat="0" applyFont="0" applyAlignment="0" applyProtection="0"/>
    <xf numFmtId="0" fontId="26" fillId="20" borderId="6" applyNumberFormat="0" applyAlignment="0" applyProtection="0"/>
    <xf numFmtId="1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61" applyFont="1" applyAlignment="1">
      <alignment horizontal="left"/>
      <protection/>
    </xf>
    <xf numFmtId="0" fontId="5" fillId="0" borderId="0" xfId="61" applyFont="1" applyAlignment="1">
      <alignment horizontal="center"/>
      <protection/>
    </xf>
    <xf numFmtId="0" fontId="5" fillId="0" borderId="0" xfId="61" applyFont="1" applyAlignment="1">
      <alignment wrapText="1"/>
      <protection/>
    </xf>
    <xf numFmtId="0" fontId="5" fillId="0" borderId="0" xfId="61" applyFont="1" applyAlignment="1">
      <alignment horizontal="center" wrapText="1"/>
      <protection/>
    </xf>
    <xf numFmtId="0" fontId="5" fillId="0" borderId="0" xfId="61" applyFont="1" applyAlignment="1">
      <alignment horizontal="left" wrapText="1"/>
      <protection/>
    </xf>
    <xf numFmtId="0" fontId="29" fillId="0" borderId="0" xfId="62" applyFont="1">
      <alignment/>
      <protection/>
    </xf>
    <xf numFmtId="0" fontId="29" fillId="0" borderId="0" xfId="62" applyFont="1" applyAlignment="1">
      <alignment horizontal="center" wrapText="1"/>
      <protection/>
    </xf>
    <xf numFmtId="0" fontId="29" fillId="0" borderId="0" xfId="62" applyFont="1" applyAlignment="1">
      <alignment horizontal="left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rmal_A_A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V570 Per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75"/>
          <c:w val="0.91"/>
          <c:h val="0.772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0.0009</c:v>
                  </c:pt>
                  <c:pt idx="2">
                    <c:v>0.0017</c:v>
                  </c:pt>
                  <c:pt idx="3">
                    <c:v>0.0011</c:v>
                  </c:pt>
                  <c:pt idx="4">
                    <c:v>0.0006</c:v>
                  </c:pt>
                  <c:pt idx="5">
                    <c:v>0.0034</c:v>
                  </c:pt>
                  <c:pt idx="6">
                    <c:v>0.002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0.0009</c:v>
                  </c:pt>
                  <c:pt idx="2">
                    <c:v>0.0017</c:v>
                  </c:pt>
                  <c:pt idx="3">
                    <c:v>0.0011</c:v>
                  </c:pt>
                  <c:pt idx="4">
                    <c:v>0.0006</c:v>
                  </c:pt>
                  <c:pt idx="5">
                    <c:v>0.0034</c:v>
                  </c:pt>
                  <c:pt idx="6">
                    <c:v>0.002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0.0017</c:v>
                  </c:pt>
                  <c:pt idx="3">
                    <c:v>0.0011</c:v>
                  </c:pt>
                  <c:pt idx="4">
                    <c:v>0.0006</c:v>
                  </c:pt>
                  <c:pt idx="5">
                    <c:v>0.0034</c:v>
                  </c:pt>
                  <c:pt idx="6">
                    <c:v>0.002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0.0017</c:v>
                  </c:pt>
                  <c:pt idx="3">
                    <c:v>0.0011</c:v>
                  </c:pt>
                  <c:pt idx="4">
                    <c:v>0.0006</c:v>
                  </c:pt>
                  <c:pt idx="5">
                    <c:v>0.0034</c:v>
                  </c:pt>
                  <c:pt idx="6">
                    <c:v>0.002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0.0017</c:v>
                  </c:pt>
                  <c:pt idx="3">
                    <c:v>0.0011</c:v>
                  </c:pt>
                  <c:pt idx="4">
                    <c:v>0.0006</c:v>
                  </c:pt>
                  <c:pt idx="5">
                    <c:v>0.0034</c:v>
                  </c:pt>
                  <c:pt idx="6">
                    <c:v>0.002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0.0017</c:v>
                  </c:pt>
                  <c:pt idx="3">
                    <c:v>0.0011</c:v>
                  </c:pt>
                  <c:pt idx="4">
                    <c:v>0.0006</c:v>
                  </c:pt>
                  <c:pt idx="5">
                    <c:v>0.0034</c:v>
                  </c:pt>
                  <c:pt idx="6">
                    <c:v>0.002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0.0017</c:v>
                  </c:pt>
                  <c:pt idx="3">
                    <c:v>0.0011</c:v>
                  </c:pt>
                  <c:pt idx="4">
                    <c:v>0.0006</c:v>
                  </c:pt>
                  <c:pt idx="5">
                    <c:v>0.0034</c:v>
                  </c:pt>
                  <c:pt idx="6">
                    <c:v>0.002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0.0017</c:v>
                  </c:pt>
                  <c:pt idx="3">
                    <c:v>0.0011</c:v>
                  </c:pt>
                  <c:pt idx="4">
                    <c:v>0.0006</c:v>
                  </c:pt>
                  <c:pt idx="5">
                    <c:v>0.0034</c:v>
                  </c:pt>
                  <c:pt idx="6">
                    <c:v>0.002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0.0017</c:v>
                  </c:pt>
                  <c:pt idx="3">
                    <c:v>0.0011</c:v>
                  </c:pt>
                  <c:pt idx="4">
                    <c:v>0.0006</c:v>
                  </c:pt>
                  <c:pt idx="5">
                    <c:v>0.0034</c:v>
                  </c:pt>
                  <c:pt idx="6">
                    <c:v>0.002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0.0017</c:v>
                  </c:pt>
                  <c:pt idx="3">
                    <c:v>0.0011</c:v>
                  </c:pt>
                  <c:pt idx="4">
                    <c:v>0.0006</c:v>
                  </c:pt>
                  <c:pt idx="5">
                    <c:v>0.0034</c:v>
                  </c:pt>
                  <c:pt idx="6">
                    <c:v>0.002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0.0017</c:v>
                  </c:pt>
                  <c:pt idx="3">
                    <c:v>0.0011</c:v>
                  </c:pt>
                  <c:pt idx="4">
                    <c:v>0.0006</c:v>
                  </c:pt>
                  <c:pt idx="5">
                    <c:v>0.0034</c:v>
                  </c:pt>
                  <c:pt idx="6">
                    <c:v>0.002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0.0017</c:v>
                  </c:pt>
                  <c:pt idx="3">
                    <c:v>0.0011</c:v>
                  </c:pt>
                  <c:pt idx="4">
                    <c:v>0.0006</c:v>
                  </c:pt>
                  <c:pt idx="5">
                    <c:v>0.0034</c:v>
                  </c:pt>
                  <c:pt idx="6">
                    <c:v>0.002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0.0017</c:v>
                  </c:pt>
                  <c:pt idx="3">
                    <c:v>0.0011</c:v>
                  </c:pt>
                  <c:pt idx="4">
                    <c:v>0.0006</c:v>
                  </c:pt>
                  <c:pt idx="5">
                    <c:v>0.0034</c:v>
                  </c:pt>
                  <c:pt idx="6">
                    <c:v>0.002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0.0017</c:v>
                  </c:pt>
                  <c:pt idx="3">
                    <c:v>0.0011</c:v>
                  </c:pt>
                  <c:pt idx="4">
                    <c:v>0.0006</c:v>
                  </c:pt>
                  <c:pt idx="5">
                    <c:v>0.0034</c:v>
                  </c:pt>
                  <c:pt idx="6">
                    <c:v>0.002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40718145"/>
        <c:axId val="30918986"/>
      </c:scatterChart>
      <c:valAx>
        <c:axId val="40718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18986"/>
        <c:crosses val="autoZero"/>
        <c:crossBetween val="midCat"/>
        <c:dispUnits/>
      </c:valAx>
      <c:valAx>
        <c:axId val="30918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1814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egendEntry>
        <c:idx val="8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0875"/>
          <c:y val="0.9335"/>
          <c:w val="0.724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0</xdr:rowOff>
    </xdr:from>
    <xdr:to>
      <xdr:col>17</xdr:col>
      <xdr:colOff>152400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86275" y="0"/>
        <a:ext cx="63341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s://www.aavso.org/ejaavso" TargetMode="External" /><Relationship Id="rId3" Type="http://schemas.openxmlformats.org/officeDocument/2006/relationships/hyperlink" Target="http://cdsbib.u-strasbg.fr/cgi-bin/cdsbib?1990RMxAA..21..381G" TargetMode="External" /><Relationship Id="rId4" Type="http://schemas.openxmlformats.org/officeDocument/2006/relationships/hyperlink" Target="http://cdsbib.u-strasbg.fr/cgi-bin/cdsbib?1990RMxAA..21..381G" TargetMode="External" /><Relationship Id="rId5" Type="http://schemas.openxmlformats.org/officeDocument/2006/relationships/hyperlink" Target="http://cdsbib.u-strasbg.fr/cgi-bin/cdsbib?1990RMxAA..21..381G" TargetMode="External" /><Relationship Id="rId6" Type="http://schemas.openxmlformats.org/officeDocument/2006/relationships/hyperlink" Target="http://cdsbib.u-strasbg.fr/cgi-bin/cdsbib?1990RMxAA..21..381G" TargetMode="External" /><Relationship Id="rId7" Type="http://schemas.openxmlformats.org/officeDocument/2006/relationships/hyperlink" Target="http://vsolj.cetus-net.org/bulletin.html" TargetMode="External" /><Relationship Id="rId8" Type="http://schemas.openxmlformats.org/officeDocument/2006/relationships/hyperlink" Target="http://cdsbib.u-strasbg.fr/cgi-bin/cdsbib?1990RMxAA..21..381G" TargetMode="External" /><Relationship Id="rId9" Type="http://schemas.openxmlformats.org/officeDocument/2006/relationships/hyperlink" Target="http://cdsbib.u-strasbg.fr/cgi-bin/cdsbib?1990RMxAA..21..381G" TargetMode="External" /><Relationship Id="rId10" Type="http://schemas.openxmlformats.org/officeDocument/2006/relationships/hyperlink" Target="http://cdsbib.u-strasbg.fr/cgi-bin/cdsbib?1990RMxAA..21..381G" TargetMode="External" /><Relationship Id="rId11" Type="http://schemas.openxmlformats.org/officeDocument/2006/relationships/hyperlink" Target="https://www.aavso.org/ejaavso" TargetMode="External" /><Relationship Id="rId12" Type="http://schemas.openxmlformats.org/officeDocument/2006/relationships/hyperlink" Target="http://vsolj.cetus-net.org/bulletin.html" TargetMode="External" /><Relationship Id="rId13" Type="http://schemas.openxmlformats.org/officeDocument/2006/relationships/hyperlink" Target="http://cdsbib.u-strasbg.fr/cgi-bin/cdsbib?1990RMxAA..21..381G" TargetMode="External" /><Relationship Id="rId14" Type="http://schemas.openxmlformats.org/officeDocument/2006/relationships/hyperlink" Target="http://cdsbib.u-strasbg.fr/cgi-bin/cdsbib?1990RMxAA..21..381G" TargetMode="External" /><Relationship Id="rId15" Type="http://schemas.openxmlformats.org/officeDocument/2006/relationships/hyperlink" Target="http://cdsbib.u-strasbg.fr/cgi-bin/cdsbib?1990RMxAA..21..381G" TargetMode="External" /><Relationship Id="rId16" Type="http://schemas.openxmlformats.org/officeDocument/2006/relationships/hyperlink" Target="http://cdsbib.u-strasbg.fr/cgi-bin/cdsbib?1990RMxAA..21..381G" TargetMode="External" /><Relationship Id="rId17" Type="http://schemas.openxmlformats.org/officeDocument/2006/relationships/hyperlink" Target="http://vsolj.cetus-net.org/bulletin.html" TargetMode="External" /><Relationship Id="rId18" Type="http://schemas.openxmlformats.org/officeDocument/2006/relationships/hyperlink" Target="http://cdsbib.u-strasbg.fr/cgi-bin/cdsbib?1990RMxAA..21..381G" TargetMode="External" /><Relationship Id="rId19" Type="http://schemas.openxmlformats.org/officeDocument/2006/relationships/hyperlink" Target="http://cdsbib.u-strasbg.fr/cgi-bin/cdsbib?1990RMxAA..21..381G" TargetMode="External" /><Relationship Id="rId20" Type="http://schemas.openxmlformats.org/officeDocument/2006/relationships/hyperlink" Target="http://cdsbib.u-strasbg.fr/cgi-bin/cdsbib?1990RMxAA..21..381G" TargetMode="External" /><Relationship Id="rId2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6" ht="20.25">
      <c r="A1" s="1" t="s">
        <v>43</v>
      </c>
      <c r="E1" s="27"/>
      <c r="F1" t="s">
        <v>44</v>
      </c>
    </row>
    <row r="2" spans="1:5" ht="12.75">
      <c r="A2" t="s">
        <v>25</v>
      </c>
      <c r="B2" t="s">
        <v>45</v>
      </c>
      <c r="C2" s="3"/>
      <c r="D2" s="3"/>
      <c r="E2">
        <v>0</v>
      </c>
    </row>
    <row r="3" ht="13.5" thickBot="1"/>
    <row r="4" spans="1:4" ht="13.5" thickBot="1">
      <c r="A4" s="5" t="s">
        <v>2</v>
      </c>
      <c r="C4" s="29" t="s">
        <v>42</v>
      </c>
      <c r="D4" s="30" t="s">
        <v>42</v>
      </c>
    </row>
    <row r="5" spans="1:4" ht="12.75">
      <c r="A5" s="9" t="s">
        <v>30</v>
      </c>
      <c r="B5" s="10"/>
      <c r="C5" s="11">
        <v>-9.5</v>
      </c>
      <c r="D5" s="10" t="s">
        <v>31</v>
      </c>
    </row>
    <row r="6" ht="12.75">
      <c r="A6" s="5" t="s">
        <v>3</v>
      </c>
    </row>
    <row r="7" spans="1:4" ht="12.75">
      <c r="A7" t="s">
        <v>4</v>
      </c>
      <c r="C7">
        <v>52501.6366</v>
      </c>
      <c r="D7" s="28" t="s">
        <v>39</v>
      </c>
    </row>
    <row r="8" spans="1:4" ht="12.75">
      <c r="A8" t="s">
        <v>5</v>
      </c>
      <c r="C8">
        <v>1.9009312</v>
      </c>
      <c r="D8" s="28" t="s">
        <v>39</v>
      </c>
    </row>
    <row r="9" spans="1:4" ht="12.75">
      <c r="A9" s="24" t="s">
        <v>35</v>
      </c>
      <c r="B9" s="25">
        <v>21</v>
      </c>
      <c r="C9" s="22" t="str">
        <f>"F"&amp;B9</f>
        <v>F21</v>
      </c>
      <c r="D9" s="23" t="str">
        <f>"G"&amp;B9</f>
        <v>G21</v>
      </c>
    </row>
    <row r="10" spans="1:5" ht="13.5" thickBot="1">
      <c r="A10" s="10"/>
      <c r="B10" s="10"/>
      <c r="C10" s="4" t="s">
        <v>21</v>
      </c>
      <c r="D10" s="4" t="s">
        <v>22</v>
      </c>
      <c r="E10" s="10"/>
    </row>
    <row r="11" spans="1:5" ht="12.75">
      <c r="A11" s="10" t="s">
        <v>17</v>
      </c>
      <c r="B11" s="10"/>
      <c r="C11" s="21">
        <f ca="1">INTERCEPT(INDIRECT($D$9):G992,INDIRECT($C$9):F992)</f>
        <v>0.0003393084438551054</v>
      </c>
      <c r="D11" s="3"/>
      <c r="E11" s="10"/>
    </row>
    <row r="12" spans="1:5" ht="12.75">
      <c r="A12" s="10" t="s">
        <v>18</v>
      </c>
      <c r="B12" s="10"/>
      <c r="C12" s="21">
        <f ca="1">SLOPE(INDIRECT($D$9):G992,INDIRECT($C$9):F992)</f>
        <v>8.965090982246906E-06</v>
      </c>
      <c r="D12" s="3"/>
      <c r="E12" s="10"/>
    </row>
    <row r="13" spans="1:3" ht="12.75">
      <c r="A13" s="10" t="s">
        <v>20</v>
      </c>
      <c r="B13" s="10"/>
      <c r="C13" s="3" t="s">
        <v>15</v>
      </c>
    </row>
    <row r="14" spans="1:3" ht="12.75">
      <c r="A14" s="10"/>
      <c r="B14" s="10"/>
      <c r="C14" s="10"/>
    </row>
    <row r="15" spans="1:6" ht="12.75">
      <c r="A15" s="12" t="s">
        <v>19</v>
      </c>
      <c r="B15" s="10"/>
      <c r="C15" s="13">
        <f>(C7+C11)+(C8+C12)*INT(MAX(F21:F3533))</f>
        <v>57822.3684613981</v>
      </c>
      <c r="E15" s="14" t="s">
        <v>37</v>
      </c>
      <c r="F15" s="11">
        <v>1</v>
      </c>
    </row>
    <row r="16" spans="1:6" ht="12.75">
      <c r="A16" s="16" t="s">
        <v>6</v>
      </c>
      <c r="B16" s="10"/>
      <c r="C16" s="17">
        <f>+C8+C12</f>
        <v>1.9009401650909823</v>
      </c>
      <c r="E16" s="14" t="s">
        <v>32</v>
      </c>
      <c r="F16" s="15">
        <f ca="1">NOW()+15018.5+$C$5/24</f>
        <v>59906.60698333333</v>
      </c>
    </row>
    <row r="17" spans="1:6" ht="13.5" thickBot="1">
      <c r="A17" s="14" t="s">
        <v>29</v>
      </c>
      <c r="B17" s="10"/>
      <c r="C17" s="10">
        <f>COUNT(C21:C2191)</f>
        <v>7</v>
      </c>
      <c r="E17" s="14" t="s">
        <v>38</v>
      </c>
      <c r="F17" s="15">
        <f>ROUND(2*(F16-$C$7)/$C$8,0)/2+F15</f>
        <v>3896.5</v>
      </c>
    </row>
    <row r="18" spans="1:6" ht="14.25" thickBot="1" thickTop="1">
      <c r="A18" s="16" t="s">
        <v>7</v>
      </c>
      <c r="B18" s="10"/>
      <c r="C18" s="19">
        <f>+C15</f>
        <v>57822.3684613981</v>
      </c>
      <c r="D18" s="20">
        <f>+C16</f>
        <v>1.9009401650909823</v>
      </c>
      <c r="E18" s="14" t="s">
        <v>33</v>
      </c>
      <c r="F18" s="23">
        <f>ROUND(2*(F16-$C$15)/$C$16,0)/2+F15</f>
        <v>1097.5</v>
      </c>
    </row>
    <row r="19" spans="5:6" ht="13.5" thickTop="1">
      <c r="E19" s="14" t="s">
        <v>34</v>
      </c>
      <c r="F19" s="18">
        <f>+$C$15+$C$16*F18-15018.5-$C$5/24</f>
        <v>44890.546125918794</v>
      </c>
    </row>
    <row r="20" spans="1:21" ht="13.5" thickBot="1">
      <c r="A20" s="4" t="s">
        <v>8</v>
      </c>
      <c r="B20" s="4" t="s">
        <v>9</v>
      </c>
      <c r="C20" s="4" t="s">
        <v>10</v>
      </c>
      <c r="D20" s="4" t="s">
        <v>14</v>
      </c>
      <c r="E20" s="4" t="s">
        <v>11</v>
      </c>
      <c r="F20" s="4" t="s">
        <v>12</v>
      </c>
      <c r="G20" s="4" t="s">
        <v>13</v>
      </c>
      <c r="H20" s="7" t="s">
        <v>47</v>
      </c>
      <c r="I20" s="7" t="s">
        <v>48</v>
      </c>
      <c r="J20" s="7" t="s">
        <v>49</v>
      </c>
      <c r="K20" s="7" t="s">
        <v>50</v>
      </c>
      <c r="L20" s="7" t="s">
        <v>26</v>
      </c>
      <c r="M20" s="7" t="s">
        <v>27</v>
      </c>
      <c r="N20" s="7" t="s">
        <v>28</v>
      </c>
      <c r="O20" s="7" t="s">
        <v>24</v>
      </c>
      <c r="P20" s="6" t="s">
        <v>23</v>
      </c>
      <c r="Q20" s="4" t="s">
        <v>16</v>
      </c>
      <c r="U20" s="26" t="s">
        <v>36</v>
      </c>
    </row>
    <row r="21" spans="1:17" ht="12.75">
      <c r="A21" s="28" t="s">
        <v>39</v>
      </c>
      <c r="C21" s="8">
        <v>52501.6366</v>
      </c>
      <c r="D21" s="8" t="s">
        <v>15</v>
      </c>
      <c r="E21">
        <f aca="true" t="shared" si="0" ref="E21:E26">+(C21-C$7)/C$8</f>
        <v>0</v>
      </c>
      <c r="F21">
        <f aca="true" t="shared" si="1" ref="F21:F27">ROUND(2*E21,0)/2</f>
        <v>0</v>
      </c>
      <c r="G21">
        <f aca="true" t="shared" si="2" ref="G21:G26">+C21-(C$7+F21*C$8)</f>
        <v>0</v>
      </c>
      <c r="K21">
        <f>+G21</f>
        <v>0</v>
      </c>
      <c r="O21">
        <f aca="true" t="shared" si="3" ref="O21:O26">+C$11+C$12*$F21</f>
        <v>0.0003393084438551054</v>
      </c>
      <c r="Q21" s="2">
        <f aca="true" t="shared" si="4" ref="Q21:Q26">+C21-15018.5</f>
        <v>37483.1366</v>
      </c>
    </row>
    <row r="22" spans="1:17" ht="12.75">
      <c r="A22" s="31" t="s">
        <v>40</v>
      </c>
      <c r="B22" s="32" t="s">
        <v>41</v>
      </c>
      <c r="C22" s="31">
        <v>54845.4945</v>
      </c>
      <c r="D22" s="31">
        <v>0.0009</v>
      </c>
      <c r="E22">
        <f t="shared" si="0"/>
        <v>1233.005118754431</v>
      </c>
      <c r="F22">
        <f t="shared" si="1"/>
        <v>1233</v>
      </c>
      <c r="G22">
        <f t="shared" si="2"/>
        <v>0.009730400000989903</v>
      </c>
      <c r="J22">
        <f>+G22</f>
        <v>0.009730400000989903</v>
      </c>
      <c r="O22">
        <f t="shared" si="3"/>
        <v>0.01139326562496554</v>
      </c>
      <c r="Q22" s="2">
        <f t="shared" si="4"/>
        <v>39826.9945</v>
      </c>
    </row>
    <row r="23" spans="1:17" ht="12.75">
      <c r="A23" s="33" t="s">
        <v>51</v>
      </c>
      <c r="B23" s="34" t="s">
        <v>41</v>
      </c>
      <c r="C23" s="33">
        <v>55978.4546</v>
      </c>
      <c r="D23" s="33">
        <v>0.0017</v>
      </c>
      <c r="E23">
        <f t="shared" si="0"/>
        <v>1829.0078041751324</v>
      </c>
      <c r="F23">
        <f t="shared" si="1"/>
        <v>1829</v>
      </c>
      <c r="G23">
        <f t="shared" si="2"/>
        <v>0.014835199996014126</v>
      </c>
      <c r="J23">
        <f>+G23</f>
        <v>0.014835199996014126</v>
      </c>
      <c r="O23">
        <f t="shared" si="3"/>
        <v>0.0167364598503847</v>
      </c>
      <c r="Q23" s="2">
        <f t="shared" si="4"/>
        <v>40959.9546</v>
      </c>
    </row>
    <row r="24" spans="1:17" ht="12.75">
      <c r="A24" s="33" t="s">
        <v>52</v>
      </c>
      <c r="B24" s="34" t="s">
        <v>41</v>
      </c>
      <c r="C24" s="33">
        <v>56151.4459</v>
      </c>
      <c r="D24" s="33">
        <v>0.0011</v>
      </c>
      <c r="E24">
        <f t="shared" si="0"/>
        <v>1920.0112555362343</v>
      </c>
      <c r="F24">
        <f t="shared" si="1"/>
        <v>1920</v>
      </c>
      <c r="G24">
        <f t="shared" si="2"/>
        <v>0.021396000003733207</v>
      </c>
      <c r="J24">
        <f>+G24</f>
        <v>0.021396000003733207</v>
      </c>
      <c r="O24">
        <f t="shared" si="3"/>
        <v>0.017552283129769166</v>
      </c>
      <c r="Q24" s="2">
        <f t="shared" si="4"/>
        <v>41132.9459</v>
      </c>
    </row>
    <row r="25" spans="1:17" ht="12.75">
      <c r="A25" s="33" t="s">
        <v>52</v>
      </c>
      <c r="B25" s="34" t="s">
        <v>41</v>
      </c>
      <c r="C25" s="33">
        <v>56187.5617</v>
      </c>
      <c r="D25" s="33">
        <v>0.0006</v>
      </c>
      <c r="E25">
        <f t="shared" si="0"/>
        <v>1939.0102598137166</v>
      </c>
      <c r="F25">
        <f t="shared" si="1"/>
        <v>1939</v>
      </c>
      <c r="G25">
        <f t="shared" si="2"/>
        <v>0.019503199997416232</v>
      </c>
      <c r="J25">
        <f>+G25</f>
        <v>0.019503199997416232</v>
      </c>
      <c r="O25">
        <f t="shared" si="3"/>
        <v>0.017722619858431855</v>
      </c>
      <c r="Q25" s="2">
        <f t="shared" si="4"/>
        <v>41169.0617</v>
      </c>
    </row>
    <row r="26" spans="1:17" ht="12.75">
      <c r="A26" s="35" t="s">
        <v>46</v>
      </c>
      <c r="B26" s="36" t="s">
        <v>41</v>
      </c>
      <c r="C26" s="37">
        <v>57338.5811</v>
      </c>
      <c r="D26" s="37">
        <v>0.0034</v>
      </c>
      <c r="E26">
        <f t="shared" si="0"/>
        <v>2544.5131838543157</v>
      </c>
      <c r="F26">
        <f t="shared" si="1"/>
        <v>2544.5</v>
      </c>
      <c r="G26">
        <f t="shared" si="2"/>
        <v>0.025061600004846696</v>
      </c>
      <c r="K26">
        <f>+G26</f>
        <v>0.025061600004846696</v>
      </c>
      <c r="O26">
        <f t="shared" si="3"/>
        <v>0.02315098244818236</v>
      </c>
      <c r="Q26" s="2">
        <f t="shared" si="4"/>
        <v>42320.0811</v>
      </c>
    </row>
    <row r="27" spans="1:17" ht="12.75">
      <c r="A27" s="38" t="s">
        <v>0</v>
      </c>
      <c r="B27" s="39" t="s">
        <v>1</v>
      </c>
      <c r="C27" s="40">
        <v>57823.3153</v>
      </c>
      <c r="D27" s="40">
        <v>0.002</v>
      </c>
      <c r="E27">
        <f>+(C27-C$7)/C$8</f>
        <v>2799.511471009579</v>
      </c>
      <c r="F27">
        <f t="shared" si="1"/>
        <v>2799.5</v>
      </c>
      <c r="G27">
        <f>+C27-(C$7+F27*C$8)</f>
        <v>0.021805600001243874</v>
      </c>
      <c r="K27">
        <f>+G27</f>
        <v>0.021805600001243874</v>
      </c>
      <c r="O27">
        <f>+C$11+C$12*$F27</f>
        <v>0.02543708064865532</v>
      </c>
      <c r="Q27" s="2">
        <f>+C27-15018.5</f>
        <v>42804.8153</v>
      </c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hyperlinks>
    <hyperlink ref="H63220" r:id="rId1" display="http://vsolj.cetus-net.org/bulletin.html"/>
    <hyperlink ref="H63213" r:id="rId2" display="https://www.aavso.org/ejaavso"/>
    <hyperlink ref="AP71" r:id="rId3" display="http://cdsbib.u-strasbg.fr/cgi-bin/cdsbib?1990RMxAA..21..381G"/>
    <hyperlink ref="AP68" r:id="rId4" display="http://cdsbib.u-strasbg.fr/cgi-bin/cdsbib?1990RMxAA..21..381G"/>
    <hyperlink ref="AP70" r:id="rId5" display="http://cdsbib.u-strasbg.fr/cgi-bin/cdsbib?1990RMxAA..21..381G"/>
    <hyperlink ref="AP46" r:id="rId6" display="http://cdsbib.u-strasbg.fr/cgi-bin/cdsbib?1990RMxAA..21..381G"/>
    <hyperlink ref="I63220" r:id="rId7" display="http://vsolj.cetus-net.org/bulletin.html"/>
    <hyperlink ref="AQ207" r:id="rId8" display="http://cdsbib.u-strasbg.fr/cgi-bin/cdsbib?1990RMxAA..21..381G"/>
    <hyperlink ref="AQ1851" r:id="rId9" display="http://cdsbib.u-strasbg.fr/cgi-bin/cdsbib?1990RMxAA..21..381G"/>
    <hyperlink ref="AQ208" r:id="rId10" display="http://cdsbib.u-strasbg.fr/cgi-bin/cdsbib?1990RMxAA..21..381G"/>
    <hyperlink ref="H63217" r:id="rId11" display="https://www.aavso.org/ejaavso"/>
    <hyperlink ref="H1058" r:id="rId12" display="http://vsolj.cetus-net.org/bulletin.html"/>
    <hyperlink ref="AP4296" r:id="rId13" display="http://cdsbib.u-strasbg.fr/cgi-bin/cdsbib?1990RMxAA..21..381G"/>
    <hyperlink ref="AP4299" r:id="rId14" display="http://cdsbib.u-strasbg.fr/cgi-bin/cdsbib?1990RMxAA..21..381G"/>
    <hyperlink ref="AP4297" r:id="rId15" display="http://cdsbib.u-strasbg.fr/cgi-bin/cdsbib?1990RMxAA..21..381G"/>
    <hyperlink ref="AP4275" r:id="rId16" display="http://cdsbib.u-strasbg.fr/cgi-bin/cdsbib?1990RMxAA..21..381G"/>
    <hyperlink ref="I1058" r:id="rId17" display="http://vsolj.cetus-net.org/bulletin.html"/>
    <hyperlink ref="AQ4409" r:id="rId18" display="http://cdsbib.u-strasbg.fr/cgi-bin/cdsbib?1990RMxAA..21..381G"/>
    <hyperlink ref="AQ64497" r:id="rId19" display="http://cdsbib.u-strasbg.fr/cgi-bin/cdsbib?1990RMxAA..21..381G"/>
    <hyperlink ref="AQ4410" r:id="rId20" display="http://cdsbib.u-strasbg.fr/cgi-bin/cdsbib?1990RMxAA..21..381G"/>
  </hyperlinks>
  <printOptions/>
  <pageMargins left="0.75" right="0.75" top="1" bottom="1" header="0.5" footer="0.5"/>
  <pageSetup orientation="portrait" paperSize="9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2022-11-23T01:34:03Z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