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C94610AC-56B8-4FA6-84BA-F284E03BC106}" xr6:coauthVersionLast="47" xr6:coauthVersionMax="47" xr10:uidLastSave="{00000000-0000-0000-0000-000000000000}"/>
  <bookViews>
    <workbookView xWindow="14070" yWindow="690" windowWidth="12735" windowHeight="1458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6" i="1" l="1"/>
  <c r="F46" i="1"/>
  <c r="G46" i="1" s="1"/>
  <c r="K46" i="1" s="1"/>
  <c r="Q46" i="1"/>
  <c r="E47" i="1"/>
  <c r="F47" i="1"/>
  <c r="G47" i="1" s="1"/>
  <c r="K47" i="1" s="1"/>
  <c r="Q47" i="1"/>
  <c r="E45" i="1"/>
  <c r="F45" i="1"/>
  <c r="G45" i="1"/>
  <c r="K45" i="1"/>
  <c r="D9" i="1"/>
  <c r="C9" i="1"/>
  <c r="Q45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E40" i="1"/>
  <c r="F40" i="1"/>
  <c r="G40" i="1"/>
  <c r="K40" i="1"/>
  <c r="E41" i="1"/>
  <c r="F41" i="1"/>
  <c r="G41" i="1"/>
  <c r="K41" i="1"/>
  <c r="E42" i="1"/>
  <c r="F42" i="1"/>
  <c r="G42" i="1"/>
  <c r="K42" i="1"/>
  <c r="E43" i="1"/>
  <c r="F43" i="1"/>
  <c r="G43" i="1"/>
  <c r="K43" i="1"/>
  <c r="E44" i="1"/>
  <c r="F44" i="1"/>
  <c r="G44" i="1"/>
  <c r="K44" i="1"/>
  <c r="E21" i="1"/>
  <c r="F21" i="1"/>
  <c r="G21" i="1"/>
  <c r="J21" i="1"/>
  <c r="Q23" i="1"/>
  <c r="Q24" i="1"/>
  <c r="Q25" i="1"/>
  <c r="Q26" i="1"/>
  <c r="Q27" i="1"/>
  <c r="Q28" i="1"/>
  <c r="Q29" i="1"/>
  <c r="Q30" i="1"/>
  <c r="K31" i="1"/>
  <c r="Q31" i="1"/>
  <c r="Q32" i="1"/>
  <c r="Q33" i="1"/>
  <c r="Q34" i="1"/>
  <c r="Q35" i="1"/>
  <c r="Q36" i="1"/>
  <c r="Q37" i="1"/>
  <c r="Q38" i="1"/>
  <c r="K39" i="1"/>
  <c r="Q39" i="1"/>
  <c r="Q40" i="1"/>
  <c r="Q41" i="1"/>
  <c r="Q42" i="1"/>
  <c r="Q43" i="1"/>
  <c r="Q44" i="1"/>
  <c r="E22" i="1"/>
  <c r="F22" i="1"/>
  <c r="G22" i="1"/>
  <c r="K22" i="1"/>
  <c r="Q22" i="1"/>
  <c r="F16" i="1"/>
  <c r="C17" i="1"/>
  <c r="Q21" i="1"/>
  <c r="C11" i="1"/>
  <c r="C12" i="1"/>
  <c r="O47" i="1" l="1"/>
  <c r="O46" i="1"/>
  <c r="C16" i="1"/>
  <c r="D18" i="1" s="1"/>
  <c r="O27" i="1"/>
  <c r="O36" i="1"/>
  <c r="O28" i="1"/>
  <c r="O26" i="1"/>
  <c r="O44" i="1"/>
  <c r="O45" i="1"/>
  <c r="O34" i="1"/>
  <c r="O24" i="1"/>
  <c r="O33" i="1"/>
  <c r="O23" i="1"/>
  <c r="O42" i="1"/>
  <c r="O32" i="1"/>
  <c r="O41" i="1"/>
  <c r="O31" i="1"/>
  <c r="C15" i="1"/>
  <c r="O40" i="1"/>
  <c r="O29" i="1"/>
  <c r="O30" i="1"/>
  <c r="O43" i="1"/>
  <c r="O38" i="1"/>
  <c r="O37" i="1"/>
  <c r="O22" i="1"/>
  <c r="O25" i="1"/>
  <c r="O39" i="1"/>
  <c r="O21" i="1"/>
  <c r="O35" i="1"/>
  <c r="F17" i="1"/>
  <c r="C18" i="1" l="1"/>
  <c r="F18" i="1"/>
  <c r="F19" i="1" s="1"/>
</calcChain>
</file>

<file path=xl/sharedStrings.xml><?xml version="1.0" encoding="utf-8"?>
<sst xmlns="http://schemas.openxmlformats.org/spreadsheetml/2006/main" count="99" uniqueCount="51">
  <si>
    <t>VSB-059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</si>
  <si>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</si>
  <si>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</si>
  <si>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</si>
  <si>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</si>
  <si>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</si>
  <si>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</si>
  <si>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</si>
  <si>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</si>
  <si>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</si>
  <si>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</si>
  <si>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</si>
  <si>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</si>
  <si>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</si>
  <si>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</si>
  <si>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</si>
  <si>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</si>
  <si>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</si>
  <si>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</si>
  <si>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</si>
  <si>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</si>
  <si>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</si>
  <si>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</si>
  <si>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</si>
  <si>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</si>
  <si>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</si>
  <si>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</si>
  <si>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</si>
  <si>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</si>
  <si>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</si>
  <si>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</si>
  <si>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</si>
  <si>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</si>
  <si>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</si>
  <si>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</si>
  <si>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</si>
  <si>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</si>
  <si>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</si>
  <si>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V0592 Per / GSC 2897-0474</t>
  </si>
  <si>
    <t>EW</t>
  </si>
  <si>
    <t>not avail.</t>
  </si>
  <si>
    <t>IBVS 5623</t>
  </si>
  <si>
    <t>I</t>
  </si>
  <si>
    <t>Add cycle</t>
  </si>
  <si>
    <t>Old Cycle</t>
  </si>
  <si>
    <t>OEJV 0137</t>
  </si>
  <si>
    <t>IBVS 6007</t>
  </si>
  <si>
    <t>II</t>
  </si>
  <si>
    <t>vis</t>
  </si>
  <si>
    <t>cG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</si>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</sst>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1" fillId="0" borderId="0" xfId="41" applyFont="1" applyAlignment="1">
      <alignment horizontal="left"/>
    </xf>
    <xf numFmtId="0" fontId="31" fillId="0" borderId="0" xfId="41" applyFont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2" fontId="33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V592 Per - O-C Diagr.</a:t>
            </a:r>
          </a:p>
        </c:rich>
      </c:tx>
      <c:layout>
        <c:manualLayout>
          <c:xMode val="edge"/>
          <c:yMode val="edge"/>
          <c:x val="0.3774436090225564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44-4A50-9D10-C5C24CE172E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44-4A50-9D10-C5C24CE172E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44-4A50-9D10-C5C24CE172E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-1.039600000513019E-2</c:v>
                </c:pt>
                <c:pt idx="2">
                  <c:v>-5.4520000048796646E-3</c:v>
                </c:pt>
                <c:pt idx="3">
                  <c:v>-5.1650000023073517E-3</c:v>
                </c:pt>
                <c:pt idx="4">
                  <c:v>-4.2370000010123476E-3</c:v>
                </c:pt>
                <c:pt idx="5">
                  <c:v>-1.8000000272877514E-4</c:v>
                </c:pt>
                <c:pt idx="6">
                  <c:v>-3.0709999991813675E-3</c:v>
                </c:pt>
                <c:pt idx="7">
                  <c:v>-6.6380000062054023E-3</c:v>
                </c:pt>
                <c:pt idx="8">
                  <c:v>-5.3269999989424832E-3</c:v>
                </c:pt>
                <c:pt idx="9">
                  <c:v>-5.8510000017122366E-3</c:v>
                </c:pt>
                <c:pt idx="10">
                  <c:v>-5.827000000863336E-3</c:v>
                </c:pt>
                <c:pt idx="11">
                  <c:v>-5.2250000007916242E-3</c:v>
                </c:pt>
                <c:pt idx="12">
                  <c:v>-6.0760000051232055E-3</c:v>
                </c:pt>
                <c:pt idx="13">
                  <c:v>-1.2960000007296912E-2</c:v>
                </c:pt>
                <c:pt idx="14">
                  <c:v>-1.1256000005232636E-2</c:v>
                </c:pt>
                <c:pt idx="15">
                  <c:v>-1.1477000007289462E-2</c:v>
                </c:pt>
                <c:pt idx="16">
                  <c:v>-1.0807000006025191E-2</c:v>
                </c:pt>
                <c:pt idx="17">
                  <c:v>-1.4242999997804873E-2</c:v>
                </c:pt>
                <c:pt idx="18">
                  <c:v>-1.5923999999358784E-2</c:v>
                </c:pt>
                <c:pt idx="19">
                  <c:v>-1.2859000002208631E-2</c:v>
                </c:pt>
                <c:pt idx="20">
                  <c:v>-1.3451999999233522E-2</c:v>
                </c:pt>
                <c:pt idx="21">
                  <c:v>-1.515800000197487E-2</c:v>
                </c:pt>
                <c:pt idx="22">
                  <c:v>-1.4963000001444016E-2</c:v>
                </c:pt>
                <c:pt idx="23">
                  <c:v>-1.6434000004664995E-2</c:v>
                </c:pt>
                <c:pt idx="24">
                  <c:v>-2.6619999771355651E-2</c:v>
                </c:pt>
                <c:pt idx="25">
                  <c:v>-3.0493999998725485E-2</c:v>
                </c:pt>
                <c:pt idx="26">
                  <c:v>-3.3564000004844274E-2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44-4A50-9D10-C5C24CE172E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44-4A50-9D10-C5C24CE172E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44-4A50-9D10-C5C24CE172E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4.0000000000000002E-4</c:v>
                  </c:pt>
                  <c:pt idx="2">
                    <c:v>4.8999999999999998E-4</c:v>
                  </c:pt>
                  <c:pt idx="3">
                    <c:v>8.5999999999999998E-4</c:v>
                  </c:pt>
                  <c:pt idx="4">
                    <c:v>6.3000000000000003E-4</c:v>
                  </c:pt>
                  <c:pt idx="5">
                    <c:v>8.8000000000000003E-4</c:v>
                  </c:pt>
                  <c:pt idx="6">
                    <c:v>7.7999999999999999E-4</c:v>
                  </c:pt>
                  <c:pt idx="7">
                    <c:v>1.5100000000000001E-3</c:v>
                  </c:pt>
                  <c:pt idx="8">
                    <c:v>8.4999999999999995E-4</c:v>
                  </c:pt>
                  <c:pt idx="9">
                    <c:v>8.9999999999999998E-4</c:v>
                  </c:pt>
                  <c:pt idx="10">
                    <c:v>3.4000000000000002E-4</c:v>
                  </c:pt>
                  <c:pt idx="11">
                    <c:v>1.5E-3</c:v>
                  </c:pt>
                  <c:pt idx="12">
                    <c:v>1.9599999999999999E-3</c:v>
                  </c:pt>
                  <c:pt idx="13">
                    <c:v>6.2E-4</c:v>
                  </c:pt>
                  <c:pt idx="14">
                    <c:v>2.0000000000000001E-4</c:v>
                  </c:pt>
                  <c:pt idx="15">
                    <c:v>2.7999999999999998E-4</c:v>
                  </c:pt>
                  <c:pt idx="16">
                    <c:v>6.9999999999999994E-5</c:v>
                  </c:pt>
                  <c:pt idx="17">
                    <c:v>1.6000000000000001E-4</c:v>
                  </c:pt>
                  <c:pt idx="18">
                    <c:v>5.5999999999999995E-4</c:v>
                  </c:pt>
                  <c:pt idx="19">
                    <c:v>6.6E-4</c:v>
                  </c:pt>
                  <c:pt idx="20">
                    <c:v>3.6000000000000002E-4</c:v>
                  </c:pt>
                  <c:pt idx="21">
                    <c:v>3.6999999999999999E-4</c:v>
                  </c:pt>
                  <c:pt idx="22">
                    <c:v>7.1000000000000002E-4</c:v>
                  </c:pt>
                  <c:pt idx="23">
                    <c:v>5.9000000000000003E-4</c:v>
                  </c:pt>
                  <c:pt idx="24">
                    <c:v>0</c:v>
                  </c:pt>
                  <c:pt idx="25">
                    <c:v>3.7000000000000002E-3</c:v>
                  </c:pt>
                  <c:pt idx="26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44-4A50-9D10-C5C24CE172E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2413</c:v>
                </c:pt>
                <c:pt idx="2">
                  <c:v>956</c:v>
                </c:pt>
                <c:pt idx="3">
                  <c:v>957.5</c:v>
                </c:pt>
                <c:pt idx="4">
                  <c:v>968.5</c:v>
                </c:pt>
                <c:pt idx="5">
                  <c:v>995</c:v>
                </c:pt>
                <c:pt idx="6">
                  <c:v>1000.5</c:v>
                </c:pt>
                <c:pt idx="7">
                  <c:v>1009</c:v>
                </c:pt>
                <c:pt idx="8">
                  <c:v>1028.5</c:v>
                </c:pt>
                <c:pt idx="9">
                  <c:v>1035.5</c:v>
                </c:pt>
                <c:pt idx="10">
                  <c:v>1393.5</c:v>
                </c:pt>
                <c:pt idx="11">
                  <c:v>1407.5</c:v>
                </c:pt>
                <c:pt idx="12">
                  <c:v>1413</c:v>
                </c:pt>
                <c:pt idx="13">
                  <c:v>2115</c:v>
                </c:pt>
                <c:pt idx="14">
                  <c:v>2388</c:v>
                </c:pt>
                <c:pt idx="15">
                  <c:v>2453.5</c:v>
                </c:pt>
                <c:pt idx="16">
                  <c:v>2878.5</c:v>
                </c:pt>
                <c:pt idx="17">
                  <c:v>2906.5</c:v>
                </c:pt>
                <c:pt idx="18">
                  <c:v>2937</c:v>
                </c:pt>
                <c:pt idx="19">
                  <c:v>3044.5</c:v>
                </c:pt>
                <c:pt idx="20">
                  <c:v>3046</c:v>
                </c:pt>
                <c:pt idx="21">
                  <c:v>3064</c:v>
                </c:pt>
                <c:pt idx="22">
                  <c:v>3381.5</c:v>
                </c:pt>
                <c:pt idx="23">
                  <c:v>3422</c:v>
                </c:pt>
                <c:pt idx="24">
                  <c:v>4960</c:v>
                </c:pt>
                <c:pt idx="25">
                  <c:v>8477</c:v>
                </c:pt>
                <c:pt idx="26">
                  <c:v>8562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-1.3276737864158089E-3</c:v>
                </c:pt>
                <c:pt idx="1">
                  <c:v>-1.0801273433789556E-2</c:v>
                </c:pt>
                <c:pt idx="2">
                  <c:v>-5.0809938290553875E-3</c:v>
                </c:pt>
                <c:pt idx="3">
                  <c:v>-5.0868829295407005E-3</c:v>
                </c:pt>
                <c:pt idx="4">
                  <c:v>-5.1300696664329966E-3</c:v>
                </c:pt>
                <c:pt idx="5">
                  <c:v>-5.2341104416735295E-3</c:v>
                </c:pt>
                <c:pt idx="6">
                  <c:v>-5.2557038101196775E-3</c:v>
                </c:pt>
                <c:pt idx="7">
                  <c:v>-5.2890753795364525E-3</c:v>
                </c:pt>
                <c:pt idx="8">
                  <c:v>-5.3656336858455226E-3</c:v>
                </c:pt>
                <c:pt idx="9">
                  <c:v>-5.3931161547769845E-3</c:v>
                </c:pt>
                <c:pt idx="10">
                  <c:v>-6.7986481372717218E-3</c:v>
                </c:pt>
                <c:pt idx="11">
                  <c:v>-6.8536130751346448E-3</c:v>
                </c:pt>
                <c:pt idx="12">
                  <c:v>-6.8752064435807928E-3</c:v>
                </c:pt>
                <c:pt idx="13">
                  <c:v>-9.6313054707073461E-3</c:v>
                </c:pt>
                <c:pt idx="14">
                  <c:v>-1.0703121759034338E-2</c:v>
                </c:pt>
                <c:pt idx="15">
                  <c:v>-1.0960279146893011E-2</c:v>
                </c:pt>
                <c:pt idx="16">
                  <c:v>-1.2628857617731738E-2</c:v>
                </c:pt>
                <c:pt idx="17">
                  <c:v>-1.2738787493457582E-2</c:v>
                </c:pt>
                <c:pt idx="18">
                  <c:v>-1.2858532536658949E-2</c:v>
                </c:pt>
                <c:pt idx="19">
                  <c:v>-1.3280584738106392E-2</c:v>
                </c:pt>
                <c:pt idx="20">
                  <c:v>-1.3286473838591705E-2</c:v>
                </c:pt>
                <c:pt idx="21">
                  <c:v>-1.3357143044415463E-2</c:v>
                </c:pt>
                <c:pt idx="22">
                  <c:v>-1.4603669313806746E-2</c:v>
                </c:pt>
                <c:pt idx="23">
                  <c:v>-1.4762675026910201E-2</c:v>
                </c:pt>
                <c:pt idx="24">
                  <c:v>-2.080096605785128E-2</c:v>
                </c:pt>
                <c:pt idx="25">
                  <c:v>-3.4608943662415501E-2</c:v>
                </c:pt>
                <c:pt idx="26">
                  <c:v>-3.494265935658325E-2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44-4A50-9D10-C5C24CE17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73040"/>
        <c:axId val="1"/>
      </c:scatterChart>
      <c:valAx>
        <c:axId val="36497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73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1503759398496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0</xdr:rowOff>
    </xdr:from>
    <xdr:to>
      <xdr:col>17</xdr:col>
      <xdr:colOff>209550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48A2DEA-0087-0F10-BD01-20A7C3E81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39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F12" sqref="F11:F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38</v>
      </c>
    </row>
    <row r="2" spans="1:6" x14ac:dyDescent="0.2">
      <c r="A2" t="s">
        <v>27</v>
      </c>
      <c r="B2" t="s">
        <v>39</v>
      </c>
      <c r="C2" s="3"/>
      <c r="D2" s="3"/>
    </row>
    <row r="3" spans="1:6" ht="13.5" thickBot="1" x14ac:dyDescent="0.25"/>
    <row r="4" spans="1:6" ht="14.25" thickTop="1" thickBot="1" x14ac:dyDescent="0.25">
      <c r="A4" s="5" t="s">
        <v>4</v>
      </c>
      <c r="C4" s="8" t="s">
        <v>40</v>
      </c>
      <c r="D4" s="9" t="s">
        <v>40</v>
      </c>
    </row>
    <row r="5" spans="1:6" ht="13.5" thickTop="1" x14ac:dyDescent="0.2">
      <c r="A5" s="11" t="s">
        <v>32</v>
      </c>
      <c r="B5" s="12"/>
      <c r="C5" s="13">
        <v>-9.5</v>
      </c>
      <c r="D5" s="12" t="s">
        <v>33</v>
      </c>
    </row>
    <row r="6" spans="1:6" x14ac:dyDescent="0.2">
      <c r="A6" s="5" t="s">
        <v>5</v>
      </c>
    </row>
    <row r="7" spans="1:6" x14ac:dyDescent="0.2">
      <c r="A7" t="s">
        <v>6</v>
      </c>
      <c r="C7">
        <v>53399.339500000002</v>
      </c>
    </row>
    <row r="8" spans="1:6" x14ac:dyDescent="0.2">
      <c r="A8" t="s">
        <v>7</v>
      </c>
      <c r="C8">
        <v>0.71572199999999997</v>
      </c>
    </row>
    <row r="9" spans="1:6" x14ac:dyDescent="0.2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 x14ac:dyDescent="0.25">
      <c r="A10" s="12"/>
      <c r="B10" s="12"/>
      <c r="C10" s="4" t="s">
        <v>23</v>
      </c>
      <c r="D10" s="4" t="s">
        <v>24</v>
      </c>
      <c r="E10" s="12"/>
    </row>
    <row r="11" spans="1:6" x14ac:dyDescent="0.2">
      <c r="A11" s="12" t="s">
        <v>19</v>
      </c>
      <c r="B11" s="12"/>
      <c r="C11" s="23">
        <f ca="1">INTERCEPT(INDIRECT($D$9):G992,INDIRECT($C$9):F992)</f>
        <v>-1.3276737864158089E-3</v>
      </c>
      <c r="D11" s="3"/>
      <c r="E11" s="12"/>
    </row>
    <row r="12" spans="1:6" x14ac:dyDescent="0.2">
      <c r="A12" s="12" t="s">
        <v>20</v>
      </c>
      <c r="B12" s="12"/>
      <c r="C12" s="23">
        <f ca="1">SLOPE(INDIRECT($D$9):G992,INDIRECT($C$9):F992)</f>
        <v>-3.9260669902087643E-6</v>
      </c>
      <c r="D12" s="3"/>
      <c r="E12" s="12"/>
    </row>
    <row r="13" spans="1:6" x14ac:dyDescent="0.2">
      <c r="A13" s="12" t="s">
        <v>22</v>
      </c>
      <c r="B13" s="12"/>
      <c r="C13" s="3" t="s">
        <v>17</v>
      </c>
    </row>
    <row r="14" spans="1:6" x14ac:dyDescent="0.2">
      <c r="A14" s="12"/>
      <c r="B14" s="12"/>
      <c r="C14" s="12"/>
    </row>
    <row r="15" spans="1:6" x14ac:dyDescent="0.2">
      <c r="A15" s="14" t="s">
        <v>21</v>
      </c>
      <c r="B15" s="12"/>
      <c r="C15" s="15">
        <f ca="1">(C7+C11)+(C8+C12)*INT(MAX(F21:F3533))</f>
        <v>59527.316321340644</v>
      </c>
      <c r="E15" s="16" t="s">
        <v>43</v>
      </c>
      <c r="F15" s="13">
        <v>1</v>
      </c>
    </row>
    <row r="16" spans="1:6" x14ac:dyDescent="0.2">
      <c r="A16" s="18" t="s">
        <v>8</v>
      </c>
      <c r="B16" s="12"/>
      <c r="C16" s="19">
        <f ca="1">+C8+C12</f>
        <v>0.71571807393300979</v>
      </c>
      <c r="E16" s="16" t="s">
        <v>34</v>
      </c>
      <c r="F16" s="17">
        <f ca="1">NOW()+15018.5+$C$5/24</f>
        <v>59965.833471180551</v>
      </c>
    </row>
    <row r="17" spans="1:17" ht="13.5" thickBot="1" x14ac:dyDescent="0.25">
      <c r="A17" s="16" t="s">
        <v>31</v>
      </c>
      <c r="B17" s="12"/>
      <c r="C17" s="12">
        <f>COUNT(C21:C2191)</f>
        <v>27</v>
      </c>
      <c r="E17" s="16" t="s">
        <v>44</v>
      </c>
      <c r="F17" s="17">
        <f ca="1">ROUND(2*(F16-$C$7)/$C$8,0)/2+F15</f>
        <v>9175.5</v>
      </c>
    </row>
    <row r="18" spans="1:17" ht="14.25" thickTop="1" thickBot="1" x14ac:dyDescent="0.25">
      <c r="A18" s="18" t="s">
        <v>9</v>
      </c>
      <c r="B18" s="12"/>
      <c r="C18" s="21">
        <f ca="1">+C15</f>
        <v>59527.316321340644</v>
      </c>
      <c r="D18" s="22">
        <f ca="1">+C16</f>
        <v>0.71571807393300979</v>
      </c>
      <c r="E18" s="16" t="s">
        <v>35</v>
      </c>
      <c r="F18" s="25">
        <f ca="1">ROUND(2*(F16-$C$15)/$C$16,0)/2+F15</f>
        <v>613.5</v>
      </c>
    </row>
    <row r="19" spans="1:17" ht="13.5" thickTop="1" x14ac:dyDescent="0.2">
      <c r="E19" s="16" t="s">
        <v>36</v>
      </c>
      <c r="F19" s="20">
        <f ca="1">+$C$15+$C$16*F18-15018.5-$C$5/24</f>
        <v>44948.305193031883</v>
      </c>
    </row>
    <row r="20" spans="1:17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48</v>
      </c>
      <c r="J20" s="7" t="s">
        <v>1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x14ac:dyDescent="0.2">
      <c r="A21" s="29" t="s">
        <v>41</v>
      </c>
      <c r="B21" s="28" t="s">
        <v>42</v>
      </c>
      <c r="C21" s="29">
        <v>53399.339500000002</v>
      </c>
      <c r="D21" s="30">
        <v>2.9999999999999997E-4</v>
      </c>
      <c r="E21">
        <f>+(C21-C$7)/C$8</f>
        <v>0</v>
      </c>
      <c r="F21">
        <f>ROUND(2*E21,0)/2</f>
        <v>0</v>
      </c>
      <c r="G21">
        <f>+C21-(C$7+F21*C$8)</f>
        <v>0</v>
      </c>
      <c r="J21">
        <f>+G21</f>
        <v>0</v>
      </c>
      <c r="O21">
        <f ca="1">+C$11+C$12*$F21</f>
        <v>-1.3276737864158089E-3</v>
      </c>
      <c r="Q21" s="2">
        <f>+C21-15018.5</f>
        <v>38380.839500000002</v>
      </c>
    </row>
    <row r="22" spans="1:17" x14ac:dyDescent="0.2">
      <c r="A22" s="33" t="s">
        <v>45</v>
      </c>
      <c r="B22" s="34" t="s">
        <v>42</v>
      </c>
      <c r="C22" s="35">
        <v>55126.366289999998</v>
      </c>
      <c r="D22" s="35">
        <v>4.0000000000000002E-4</v>
      </c>
      <c r="E22">
        <f>+(C22-C$7)/C$8</f>
        <v>2412.9854748072526</v>
      </c>
      <c r="F22">
        <f>ROUND(2*E22,0)/2</f>
        <v>2413</v>
      </c>
      <c r="G22">
        <f>+C22-(C$7+F22*C$8)</f>
        <v>-1.039600000513019E-2</v>
      </c>
      <c r="K22">
        <f t="shared" ref="K22:K45" si="0">+G22</f>
        <v>-1.039600000513019E-2</v>
      </c>
      <c r="O22">
        <f ca="1">+C$11+C$12*$F22</f>
        <v>-1.0801273433789556E-2</v>
      </c>
      <c r="Q22" s="2">
        <f>+C22-15018.5</f>
        <v>40107.866289999998</v>
      </c>
    </row>
    <row r="23" spans="1:17" x14ac:dyDescent="0.2">
      <c r="A23" s="31" t="s">
        <v>46</v>
      </c>
      <c r="B23" s="32" t="s">
        <v>42</v>
      </c>
      <c r="C23" s="31">
        <v>54083.564279999999</v>
      </c>
      <c r="D23" s="31">
        <v>4.8999999999999998E-4</v>
      </c>
      <c r="E23">
        <f t="shared" ref="E23:E44" si="1">+(C23-C$7)/C$8</f>
        <v>955.99238251723</v>
      </c>
      <c r="F23">
        <f t="shared" ref="F23:F45" si="2">ROUND(2*E23,0)/2</f>
        <v>956</v>
      </c>
      <c r="G23">
        <f t="shared" ref="G23:G44" si="3">+C23-(C$7+F23*C$8)</f>
        <v>-5.4520000048796646E-3</v>
      </c>
      <c r="K23">
        <f t="shared" si="0"/>
        <v>-5.4520000048796646E-3</v>
      </c>
      <c r="O23">
        <f t="shared" ref="O23:O44" ca="1" si="4">+C$11+C$12*$F23</f>
        <v>-5.0809938290553875E-3</v>
      </c>
      <c r="Q23" s="2">
        <f t="shared" ref="Q23:Q44" si="5">+C23-15018.5</f>
        <v>39065.064279999999</v>
      </c>
    </row>
    <row r="24" spans="1:17" x14ac:dyDescent="0.2">
      <c r="A24" s="31" t="s">
        <v>46</v>
      </c>
      <c r="B24" s="32" t="s">
        <v>47</v>
      </c>
      <c r="C24" s="31">
        <v>54084.638149999999</v>
      </c>
      <c r="D24" s="31">
        <v>8.5999999999999998E-4</v>
      </c>
      <c r="E24">
        <f t="shared" si="1"/>
        <v>957.49278351091209</v>
      </c>
      <c r="F24">
        <f t="shared" si="2"/>
        <v>957.5</v>
      </c>
      <c r="G24">
        <f t="shared" si="3"/>
        <v>-5.1650000023073517E-3</v>
      </c>
      <c r="K24">
        <f t="shared" si="0"/>
        <v>-5.1650000023073517E-3</v>
      </c>
      <c r="O24">
        <f t="shared" ca="1" si="4"/>
        <v>-5.0868829295407005E-3</v>
      </c>
      <c r="Q24" s="2">
        <f t="shared" si="5"/>
        <v>39066.138149999999</v>
      </c>
    </row>
    <row r="25" spans="1:17" x14ac:dyDescent="0.2">
      <c r="A25" s="31" t="s">
        <v>46</v>
      </c>
      <c r="B25" s="32" t="s">
        <v>47</v>
      </c>
      <c r="C25" s="31">
        <v>54092.512020000002</v>
      </c>
      <c r="D25" s="31">
        <v>6.3000000000000003E-4</v>
      </c>
      <c r="E25">
        <f t="shared" si="1"/>
        <v>968.49408010372758</v>
      </c>
      <c r="F25">
        <f t="shared" si="2"/>
        <v>968.5</v>
      </c>
      <c r="G25">
        <f t="shared" si="3"/>
        <v>-4.2370000010123476E-3</v>
      </c>
      <c r="K25">
        <f t="shared" si="0"/>
        <v>-4.2370000010123476E-3</v>
      </c>
      <c r="O25">
        <f t="shared" ca="1" si="4"/>
        <v>-5.1300696664329966E-3</v>
      </c>
      <c r="Q25" s="2">
        <f t="shared" si="5"/>
        <v>39074.012020000002</v>
      </c>
    </row>
    <row r="26" spans="1:17" x14ac:dyDescent="0.2">
      <c r="A26" s="31" t="s">
        <v>46</v>
      </c>
      <c r="B26" s="32" t="s">
        <v>42</v>
      </c>
      <c r="C26" s="31">
        <v>54111.482709999997</v>
      </c>
      <c r="D26" s="31">
        <v>8.8000000000000003E-4</v>
      </c>
      <c r="E26">
        <f t="shared" si="1"/>
        <v>994.99974850569743</v>
      </c>
      <c r="F26">
        <f t="shared" si="2"/>
        <v>995</v>
      </c>
      <c r="G26">
        <f t="shared" si="3"/>
        <v>-1.8000000272877514E-4</v>
      </c>
      <c r="K26">
        <f t="shared" si="0"/>
        <v>-1.8000000272877514E-4</v>
      </c>
      <c r="O26">
        <f t="shared" ca="1" si="4"/>
        <v>-5.2341104416735295E-3</v>
      </c>
      <c r="Q26" s="2">
        <f t="shared" si="5"/>
        <v>39092.982709999997</v>
      </c>
    </row>
    <row r="27" spans="1:17" x14ac:dyDescent="0.2">
      <c r="A27" s="31" t="s">
        <v>46</v>
      </c>
      <c r="B27" s="32" t="s">
        <v>47</v>
      </c>
      <c r="C27" s="31">
        <v>54115.416290000001</v>
      </c>
      <c r="D27" s="31">
        <v>7.7999999999999999E-4</v>
      </c>
      <c r="E27">
        <f t="shared" si="1"/>
        <v>1000.4957092278835</v>
      </c>
      <c r="F27">
        <f t="shared" si="2"/>
        <v>1000.5</v>
      </c>
      <c r="G27">
        <f t="shared" si="3"/>
        <v>-3.0709999991813675E-3</v>
      </c>
      <c r="K27">
        <f t="shared" si="0"/>
        <v>-3.0709999991813675E-3</v>
      </c>
      <c r="O27">
        <f t="shared" ca="1" si="4"/>
        <v>-5.2557038101196775E-3</v>
      </c>
      <c r="Q27" s="2">
        <f t="shared" si="5"/>
        <v>39096.916290000001</v>
      </c>
    </row>
    <row r="28" spans="1:17" x14ac:dyDescent="0.2">
      <c r="A28" s="31" t="s">
        <v>46</v>
      </c>
      <c r="B28" s="32" t="s">
        <v>42</v>
      </c>
      <c r="C28" s="31">
        <v>54121.496359999997</v>
      </c>
      <c r="D28" s="31">
        <v>1.5100000000000001E-3</v>
      </c>
      <c r="E28">
        <f t="shared" si="1"/>
        <v>1008.9907254492604</v>
      </c>
      <c r="F28">
        <f t="shared" si="2"/>
        <v>1009</v>
      </c>
      <c r="G28">
        <f t="shared" si="3"/>
        <v>-6.6380000062054023E-3</v>
      </c>
      <c r="K28">
        <f t="shared" si="0"/>
        <v>-6.6380000062054023E-3</v>
      </c>
      <c r="O28">
        <f t="shared" ca="1" si="4"/>
        <v>-5.2890753795364525E-3</v>
      </c>
      <c r="Q28" s="2">
        <f t="shared" si="5"/>
        <v>39102.996359999997</v>
      </c>
    </row>
    <row r="29" spans="1:17" x14ac:dyDescent="0.2">
      <c r="A29" s="31" t="s">
        <v>46</v>
      </c>
      <c r="B29" s="32" t="s">
        <v>47</v>
      </c>
      <c r="C29" s="31">
        <v>54135.454250000003</v>
      </c>
      <c r="D29" s="31">
        <v>8.4999999999999995E-4</v>
      </c>
      <c r="E29">
        <f t="shared" si="1"/>
        <v>1028.4925571660515</v>
      </c>
      <c r="F29">
        <f t="shared" si="2"/>
        <v>1028.5</v>
      </c>
      <c r="G29">
        <f t="shared" si="3"/>
        <v>-5.3269999989424832E-3</v>
      </c>
      <c r="K29">
        <f t="shared" si="0"/>
        <v>-5.3269999989424832E-3</v>
      </c>
      <c r="O29">
        <f t="shared" ca="1" si="4"/>
        <v>-5.3656336858455226E-3</v>
      </c>
      <c r="Q29" s="2">
        <f t="shared" si="5"/>
        <v>39116.954250000003</v>
      </c>
    </row>
    <row r="30" spans="1:17" x14ac:dyDescent="0.2">
      <c r="A30" s="31" t="s">
        <v>46</v>
      </c>
      <c r="B30" s="32" t="s">
        <v>47</v>
      </c>
      <c r="C30" s="31">
        <v>54140.463779999998</v>
      </c>
      <c r="D30" s="31">
        <v>8.9999999999999998E-4</v>
      </c>
      <c r="E30">
        <f t="shared" si="1"/>
        <v>1035.4918250382082</v>
      </c>
      <c r="F30">
        <f t="shared" si="2"/>
        <v>1035.5</v>
      </c>
      <c r="G30">
        <f t="shared" si="3"/>
        <v>-5.8510000017122366E-3</v>
      </c>
      <c r="K30">
        <f t="shared" si="0"/>
        <v>-5.8510000017122366E-3</v>
      </c>
      <c r="O30">
        <f t="shared" ca="1" si="4"/>
        <v>-5.3931161547769845E-3</v>
      </c>
      <c r="Q30" s="2">
        <f t="shared" si="5"/>
        <v>39121.963779999998</v>
      </c>
    </row>
    <row r="31" spans="1:17" x14ac:dyDescent="0.2">
      <c r="A31" s="31" t="s">
        <v>46</v>
      </c>
      <c r="B31" s="32" t="s">
        <v>47</v>
      </c>
      <c r="C31" s="31">
        <v>54396.692280000003</v>
      </c>
      <c r="D31" s="31">
        <v>3.4000000000000002E-4</v>
      </c>
      <c r="E31">
        <f t="shared" si="1"/>
        <v>1393.4918585707874</v>
      </c>
      <c r="F31">
        <f t="shared" si="2"/>
        <v>1393.5</v>
      </c>
      <c r="G31">
        <f t="shared" si="3"/>
        <v>-5.827000000863336E-3</v>
      </c>
      <c r="K31">
        <f t="shared" si="0"/>
        <v>-5.827000000863336E-3</v>
      </c>
      <c r="O31">
        <f t="shared" ca="1" si="4"/>
        <v>-6.7986481372717218E-3</v>
      </c>
      <c r="Q31" s="2">
        <f t="shared" si="5"/>
        <v>39378.192280000003</v>
      </c>
    </row>
    <row r="32" spans="1:17" x14ac:dyDescent="0.2">
      <c r="A32" s="31" t="s">
        <v>46</v>
      </c>
      <c r="B32" s="32" t="s">
        <v>47</v>
      </c>
      <c r="C32" s="31">
        <v>54406.71299</v>
      </c>
      <c r="D32" s="31">
        <v>1.5E-3</v>
      </c>
      <c r="E32">
        <f t="shared" si="1"/>
        <v>1407.492699679482</v>
      </c>
      <c r="F32">
        <f t="shared" si="2"/>
        <v>1407.5</v>
      </c>
      <c r="G32">
        <f t="shared" si="3"/>
        <v>-5.2250000007916242E-3</v>
      </c>
      <c r="K32">
        <f t="shared" si="0"/>
        <v>-5.2250000007916242E-3</v>
      </c>
      <c r="O32">
        <f t="shared" ca="1" si="4"/>
        <v>-6.8536130751346448E-3</v>
      </c>
      <c r="Q32" s="2">
        <f t="shared" si="5"/>
        <v>39388.21299</v>
      </c>
    </row>
    <row r="33" spans="1:17" x14ac:dyDescent="0.2">
      <c r="A33" s="31" t="s">
        <v>46</v>
      </c>
      <c r="B33" s="32" t="s">
        <v>42</v>
      </c>
      <c r="C33" s="31">
        <v>54410.648609999997</v>
      </c>
      <c r="D33" s="31">
        <v>1.9599999999999999E-3</v>
      </c>
      <c r="E33">
        <f t="shared" si="1"/>
        <v>1412.9915106703368</v>
      </c>
      <c r="F33">
        <f t="shared" si="2"/>
        <v>1413</v>
      </c>
      <c r="G33">
        <f t="shared" si="3"/>
        <v>-6.0760000051232055E-3</v>
      </c>
      <c r="K33">
        <f t="shared" si="0"/>
        <v>-6.0760000051232055E-3</v>
      </c>
      <c r="O33">
        <f t="shared" ca="1" si="4"/>
        <v>-6.8752064435807928E-3</v>
      </c>
      <c r="Q33" s="2">
        <f t="shared" si="5"/>
        <v>39392.148609999997</v>
      </c>
    </row>
    <row r="34" spans="1:17" x14ac:dyDescent="0.2">
      <c r="A34" s="31" t="s">
        <v>46</v>
      </c>
      <c r="B34" s="32" t="s">
        <v>42</v>
      </c>
      <c r="C34" s="31">
        <v>54913.078569999998</v>
      </c>
      <c r="D34" s="31">
        <v>6.2E-4</v>
      </c>
      <c r="E34">
        <f t="shared" si="1"/>
        <v>2114.9818924107349</v>
      </c>
      <c r="F34">
        <f t="shared" si="2"/>
        <v>2115</v>
      </c>
      <c r="G34">
        <f t="shared" si="3"/>
        <v>-1.2960000007296912E-2</v>
      </c>
      <c r="K34">
        <f t="shared" si="0"/>
        <v>-1.2960000007296912E-2</v>
      </c>
      <c r="O34">
        <f t="shared" ca="1" si="4"/>
        <v>-9.6313054707073461E-3</v>
      </c>
      <c r="Q34" s="2">
        <f t="shared" si="5"/>
        <v>39894.578569999998</v>
      </c>
    </row>
    <row r="35" spans="1:17" x14ac:dyDescent="0.2">
      <c r="A35" s="31" t="s">
        <v>46</v>
      </c>
      <c r="B35" s="32" t="s">
        <v>42</v>
      </c>
      <c r="C35" s="31">
        <v>55108.472379999999</v>
      </c>
      <c r="D35" s="31">
        <v>2.0000000000000001E-4</v>
      </c>
      <c r="E35">
        <f t="shared" si="1"/>
        <v>2387.9842732233988</v>
      </c>
      <c r="F35">
        <f t="shared" si="2"/>
        <v>2388</v>
      </c>
      <c r="G35">
        <f t="shared" si="3"/>
        <v>-1.1256000005232636E-2</v>
      </c>
      <c r="K35">
        <f t="shared" si="0"/>
        <v>-1.1256000005232636E-2</v>
      </c>
      <c r="O35">
        <f t="shared" ca="1" si="4"/>
        <v>-1.0703121759034338E-2</v>
      </c>
      <c r="Q35" s="2">
        <f t="shared" si="5"/>
        <v>40089.972379999999</v>
      </c>
    </row>
    <row r="36" spans="1:17" x14ac:dyDescent="0.2">
      <c r="A36" s="31" t="s">
        <v>46</v>
      </c>
      <c r="B36" s="32" t="s">
        <v>47</v>
      </c>
      <c r="C36" s="31">
        <v>55155.351949999997</v>
      </c>
      <c r="D36" s="31">
        <v>2.7999999999999998E-4</v>
      </c>
      <c r="E36">
        <f t="shared" si="1"/>
        <v>2453.4839644442882</v>
      </c>
      <c r="F36">
        <f t="shared" si="2"/>
        <v>2453.5</v>
      </c>
      <c r="G36">
        <f t="shared" si="3"/>
        <v>-1.1477000007289462E-2</v>
      </c>
      <c r="K36">
        <f t="shared" si="0"/>
        <v>-1.1477000007289462E-2</v>
      </c>
      <c r="O36">
        <f t="shared" ca="1" si="4"/>
        <v>-1.0960279146893011E-2</v>
      </c>
      <c r="Q36" s="2">
        <f t="shared" si="5"/>
        <v>40136.851949999997</v>
      </c>
    </row>
    <row r="37" spans="1:17" x14ac:dyDescent="0.2">
      <c r="A37" s="31" t="s">
        <v>46</v>
      </c>
      <c r="B37" s="32" t="s">
        <v>47</v>
      </c>
      <c r="C37" s="31">
        <v>55459.534469999999</v>
      </c>
      <c r="D37" s="31">
        <v>6.9999999999999994E-5</v>
      </c>
      <c r="E37">
        <f t="shared" si="1"/>
        <v>2878.4849005619458</v>
      </c>
      <c r="F37">
        <f t="shared" si="2"/>
        <v>2878.5</v>
      </c>
      <c r="G37">
        <f t="shared" si="3"/>
        <v>-1.0807000006025191E-2</v>
      </c>
      <c r="K37">
        <f t="shared" si="0"/>
        <v>-1.0807000006025191E-2</v>
      </c>
      <c r="O37">
        <f t="shared" ca="1" si="4"/>
        <v>-1.2628857617731738E-2</v>
      </c>
      <c r="Q37" s="2">
        <f t="shared" si="5"/>
        <v>40441.034469999999</v>
      </c>
    </row>
    <row r="38" spans="1:17" x14ac:dyDescent="0.2">
      <c r="A38" s="31" t="s">
        <v>46</v>
      </c>
      <c r="B38" s="32" t="s">
        <v>47</v>
      </c>
      <c r="C38" s="31">
        <v>55479.571250000001</v>
      </c>
      <c r="D38" s="31">
        <v>1.6000000000000001E-4</v>
      </c>
      <c r="E38">
        <f t="shared" si="1"/>
        <v>2906.48009981529</v>
      </c>
      <c r="F38">
        <f t="shared" si="2"/>
        <v>2906.5</v>
      </c>
      <c r="G38">
        <f t="shared" si="3"/>
        <v>-1.4242999997804873E-2</v>
      </c>
      <c r="K38">
        <f t="shared" si="0"/>
        <v>-1.4242999997804873E-2</v>
      </c>
      <c r="O38">
        <f t="shared" ca="1" si="4"/>
        <v>-1.2738787493457582E-2</v>
      </c>
      <c r="Q38" s="2">
        <f t="shared" si="5"/>
        <v>40461.071250000001</v>
      </c>
    </row>
    <row r="39" spans="1:17" x14ac:dyDescent="0.2">
      <c r="A39" s="31" t="s">
        <v>46</v>
      </c>
      <c r="B39" s="32" t="s">
        <v>42</v>
      </c>
      <c r="C39" s="31">
        <v>55501.399089999999</v>
      </c>
      <c r="D39" s="31">
        <v>5.5999999999999995E-4</v>
      </c>
      <c r="E39">
        <f t="shared" si="1"/>
        <v>2936.977751138008</v>
      </c>
      <c r="F39">
        <f t="shared" si="2"/>
        <v>2937</v>
      </c>
      <c r="G39">
        <f t="shared" si="3"/>
        <v>-1.5923999999358784E-2</v>
      </c>
      <c r="K39">
        <f t="shared" si="0"/>
        <v>-1.5923999999358784E-2</v>
      </c>
      <c r="O39">
        <f t="shared" ca="1" si="4"/>
        <v>-1.2858532536658949E-2</v>
      </c>
      <c r="Q39" s="2">
        <f t="shared" si="5"/>
        <v>40482.899089999999</v>
      </c>
    </row>
    <row r="40" spans="1:17" x14ac:dyDescent="0.2">
      <c r="A40" s="31" t="s">
        <v>46</v>
      </c>
      <c r="B40" s="32" t="s">
        <v>47</v>
      </c>
      <c r="C40" s="31">
        <v>55578.342270000001</v>
      </c>
      <c r="D40" s="31">
        <v>6.6E-4</v>
      </c>
      <c r="E40">
        <f t="shared" si="1"/>
        <v>3044.4820335269828</v>
      </c>
      <c r="F40">
        <f t="shared" si="2"/>
        <v>3044.5</v>
      </c>
      <c r="G40">
        <f t="shared" si="3"/>
        <v>-1.2859000002208631E-2</v>
      </c>
      <c r="K40">
        <f t="shared" si="0"/>
        <v>-1.2859000002208631E-2</v>
      </c>
      <c r="O40">
        <f t="shared" ca="1" si="4"/>
        <v>-1.3280584738106392E-2</v>
      </c>
      <c r="Q40" s="2">
        <f t="shared" si="5"/>
        <v>40559.842270000001</v>
      </c>
    </row>
    <row r="41" spans="1:17" x14ac:dyDescent="0.2">
      <c r="A41" s="31" t="s">
        <v>46</v>
      </c>
      <c r="B41" s="32" t="s">
        <v>42</v>
      </c>
      <c r="C41" s="31">
        <v>55579.415260000002</v>
      </c>
      <c r="D41" s="31">
        <v>3.6000000000000002E-4</v>
      </c>
      <c r="E41">
        <f t="shared" si="1"/>
        <v>3045.9812049929997</v>
      </c>
      <c r="F41">
        <f t="shared" si="2"/>
        <v>3046</v>
      </c>
      <c r="G41">
        <f t="shared" si="3"/>
        <v>-1.3451999999233522E-2</v>
      </c>
      <c r="K41">
        <f t="shared" si="0"/>
        <v>-1.3451999999233522E-2</v>
      </c>
      <c r="O41">
        <f t="shared" ca="1" si="4"/>
        <v>-1.3286473838591705E-2</v>
      </c>
      <c r="Q41" s="2">
        <f t="shared" si="5"/>
        <v>40560.915260000002</v>
      </c>
    </row>
    <row r="42" spans="1:17" x14ac:dyDescent="0.2">
      <c r="A42" s="31" t="s">
        <v>46</v>
      </c>
      <c r="B42" s="32" t="s">
        <v>42</v>
      </c>
      <c r="C42" s="31">
        <v>55592.296549999999</v>
      </c>
      <c r="D42" s="31">
        <v>3.6999999999999999E-4</v>
      </c>
      <c r="E42">
        <f t="shared" si="1"/>
        <v>3063.9788213859533</v>
      </c>
      <c r="F42">
        <f t="shared" si="2"/>
        <v>3064</v>
      </c>
      <c r="G42">
        <f t="shared" si="3"/>
        <v>-1.515800000197487E-2</v>
      </c>
      <c r="K42">
        <f t="shared" si="0"/>
        <v>-1.515800000197487E-2</v>
      </c>
      <c r="O42">
        <f t="shared" ca="1" si="4"/>
        <v>-1.3357143044415463E-2</v>
      </c>
      <c r="Q42" s="2">
        <f t="shared" si="5"/>
        <v>40573.796549999999</v>
      </c>
    </row>
    <row r="43" spans="1:17" x14ac:dyDescent="0.2">
      <c r="A43" s="31" t="s">
        <v>46</v>
      </c>
      <c r="B43" s="32" t="s">
        <v>47</v>
      </c>
      <c r="C43" s="31">
        <v>55819.538480000003</v>
      </c>
      <c r="D43" s="31">
        <v>7.1000000000000002E-4</v>
      </c>
      <c r="E43">
        <f t="shared" si="1"/>
        <v>3381.479093838112</v>
      </c>
      <c r="F43">
        <f t="shared" si="2"/>
        <v>3381.5</v>
      </c>
      <c r="G43">
        <f t="shared" si="3"/>
        <v>-1.4963000001444016E-2</v>
      </c>
      <c r="K43">
        <f t="shared" si="0"/>
        <v>-1.4963000001444016E-2</v>
      </c>
      <c r="O43">
        <f t="shared" ca="1" si="4"/>
        <v>-1.4603669313806746E-2</v>
      </c>
      <c r="Q43" s="2">
        <f t="shared" si="5"/>
        <v>40801.038480000003</v>
      </c>
    </row>
    <row r="44" spans="1:17" x14ac:dyDescent="0.2">
      <c r="A44" s="31" t="s">
        <v>46</v>
      </c>
      <c r="B44" s="32" t="s">
        <v>42</v>
      </c>
      <c r="C44" s="31">
        <v>55848.52375</v>
      </c>
      <c r="D44" s="31">
        <v>5.9000000000000003E-4</v>
      </c>
      <c r="E44">
        <f t="shared" si="1"/>
        <v>3421.9770385708398</v>
      </c>
      <c r="F44">
        <f t="shared" si="2"/>
        <v>3422</v>
      </c>
      <c r="G44">
        <f t="shared" si="3"/>
        <v>-1.6434000004664995E-2</v>
      </c>
      <c r="K44">
        <f t="shared" si="0"/>
        <v>-1.6434000004664995E-2</v>
      </c>
      <c r="O44">
        <f t="shared" ca="1" si="4"/>
        <v>-1.4762675026910201E-2</v>
      </c>
      <c r="Q44" s="2">
        <f t="shared" si="5"/>
        <v>40830.02375</v>
      </c>
    </row>
    <row r="45" spans="1:17" x14ac:dyDescent="0.2">
      <c r="A45" s="36" t="s">
        <v>0</v>
      </c>
      <c r="B45" s="37" t="s">
        <v>42</v>
      </c>
      <c r="C45" s="36">
        <v>56949.294000000227</v>
      </c>
      <c r="D45" s="36" t="s">
        <v>49</v>
      </c>
      <c r="E45">
        <f>+(C45-C$7)/C$8</f>
        <v>4959.962806788426</v>
      </c>
      <c r="F45">
        <f t="shared" si="2"/>
        <v>4960</v>
      </c>
      <c r="G45">
        <f>+C45-(C$7+F45*C$8)</f>
        <v>-2.6619999771355651E-2</v>
      </c>
      <c r="K45">
        <f t="shared" si="0"/>
        <v>-2.6619999771355651E-2</v>
      </c>
      <c r="O45">
        <f ca="1">+C$11+C$12*$F45</f>
        <v>-2.080096605785128E-2</v>
      </c>
      <c r="Q45" s="2">
        <f>+C45-15018.5</f>
        <v>41930.794000000227</v>
      </c>
    </row>
    <row r="46" spans="1:17" x14ac:dyDescent="0.2">
      <c r="A46" s="38" t="s">
        <v>50</v>
      </c>
      <c r="B46" s="39" t="s">
        <v>47</v>
      </c>
      <c r="C46" s="40">
        <v>59466.484400000001</v>
      </c>
      <c r="D46" s="38">
        <v>3.7000000000000002E-3</v>
      </c>
      <c r="E46">
        <f t="shared" ref="E46:E47" si="6">+(C46-C$7)/C$8</f>
        <v>8476.9573940720002</v>
      </c>
      <c r="F46">
        <f t="shared" ref="F46:F47" si="7">ROUND(2*E46,0)/2</f>
        <v>8477</v>
      </c>
      <c r="G46">
        <f t="shared" ref="G46:G47" si="8">+C46-(C$7+F46*C$8)</f>
        <v>-3.0493999998725485E-2</v>
      </c>
      <c r="K46">
        <f t="shared" ref="K46:K47" si="9">+G46</f>
        <v>-3.0493999998725485E-2</v>
      </c>
      <c r="O46">
        <f t="shared" ref="O46:O47" ca="1" si="10">+C$11+C$12*$F46</f>
        <v>-3.4608943662415501E-2</v>
      </c>
      <c r="Q46" s="2">
        <f t="shared" ref="Q46:Q47" si="11">+C46-15018.5</f>
        <v>44447.984400000001</v>
      </c>
    </row>
    <row r="47" spans="1:17" x14ac:dyDescent="0.2">
      <c r="A47" s="38" t="s">
        <v>50</v>
      </c>
      <c r="B47" s="39" t="s">
        <v>47</v>
      </c>
      <c r="C47" s="40">
        <v>59527.3177</v>
      </c>
      <c r="D47" s="38">
        <v>6.9999999999999999E-4</v>
      </c>
      <c r="E47">
        <f t="shared" si="6"/>
        <v>8561.9531046970715</v>
      </c>
      <c r="F47">
        <f t="shared" si="7"/>
        <v>8562</v>
      </c>
      <c r="G47">
        <f t="shared" si="8"/>
        <v>-3.3564000004844274E-2</v>
      </c>
      <c r="K47">
        <f t="shared" si="9"/>
        <v>-3.3564000004844274E-2</v>
      </c>
      <c r="O47">
        <f t="shared" ca="1" si="10"/>
        <v>-3.494265935658325E-2</v>
      </c>
      <c r="Q47" s="2">
        <f t="shared" si="11"/>
        <v>44508.8177</v>
      </c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phoneticPr fontId="7" type="noConversion"/>
  <hyperlinks>
    <hyperlink ref="H63328" r:id="rId1" display="http://vsolj.cetus-net.org/bulletin.html"/>
    <hyperlink ref="H63321" r:id="rId2" display="https://www.aavso.org/ejaavso"/>
    <hyperlink ref="I63328" r:id="rId3" display="http://vsolj.cetus-net.org/bulletin.html"/>
    <hyperlink ref="AQ56979" r:id="rId4" display="http://cdsbib.u-strasbg.fr/cgi-bin/cdsbib?1990RMxAA..21..381G"/>
    <hyperlink ref="H63325" r:id="rId5" display="https://www.aavso.org/ejaavso"/>
    <hyperlink ref="AP4343" r:id="rId6" display="http://cdsbib.u-strasbg.fr/cgi-bin/cdsbib?1990RMxAA..21..381G"/>
    <hyperlink ref="AP4346" r:id="rId7" display="http://cdsbib.u-strasbg.fr/cgi-bin/cdsbib?1990RMxAA..21..381G"/>
    <hyperlink ref="AP4344" r:id="rId8" display="http://cdsbib.u-strasbg.fr/cgi-bin/cdsbib?1990RMxAA..21..381G"/>
    <hyperlink ref="AP4328" r:id="rId9" display="http://cdsbib.u-strasbg.fr/cgi-bin/cdsbib?1990RMxAA..21..381G"/>
    <hyperlink ref="AQ4557" r:id="rId10" display="http://cdsbib.u-strasbg.fr/cgi-bin/cdsbib?1990RMxAA..21..381G"/>
    <hyperlink ref="AQ4561" r:id="rId11" display="http://cdsbib.u-strasbg.fr/cgi-bin/cdsbib?1990RMxAA..21..381G"/>
    <hyperlink ref="AQ64241" r:id="rId12" display="http://cdsbib.u-strasbg.fr/cgi-bin/cdsbib?1990RMxAA..21..381G"/>
    <hyperlink ref="I1449" r:id="rId13" display="http://vsolj.cetus-net.org/bulletin.html"/>
    <hyperlink ref="H1449" r:id="rId14" display="http://vsolj.cetus-net.org/bulletin.html"/>
    <hyperlink ref="AQ64902" r:id="rId15" display="http://cdsbib.u-strasbg.fr/cgi-bin/cdsbib?1990RMxAA..21..381G"/>
    <hyperlink ref="AQ64901" r:id="rId16" display="http://cdsbib.u-strasbg.fr/cgi-bin/cdsbib?1990RMxAA..21..381G"/>
    <hyperlink ref="AP2619" r:id="rId17" display="http://cdsbib.u-strasbg.fr/cgi-bin/cdsbib?1990RMxAA..21..381G"/>
    <hyperlink ref="AP2637" r:id="rId18" display="http://cdsbib.u-strasbg.fr/cgi-bin/cdsbib?1990RMxAA..21..381G"/>
    <hyperlink ref="AP2638" r:id="rId19" display="http://cdsbib.u-strasbg.fr/cgi-bin/cdsbib?1990RMxAA..21..381G"/>
    <hyperlink ref="AP2634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2023-01-21T07:00:11Z</dcterms:modified>
</cp:coreProperties>
</file>