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4DC830D-9733-4171-9C3D-2A16D16A6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Q_fit" sheetId="2" r:id="rId2"/>
    <sheet name="O-C Gateway" sheetId="3" r:id="rId3"/>
  </sheets>
  <externalReferences>
    <externalReference r:id="rId4"/>
  </externalReference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37" i="1" l="1"/>
  <c r="F137" i="1" s="1"/>
  <c r="G137" i="1" s="1"/>
  <c r="Q137" i="1"/>
  <c r="B137" i="1"/>
  <c r="Q138" i="1"/>
  <c r="Q136" i="1"/>
  <c r="E115" i="1"/>
  <c r="F115" i="1" s="1"/>
  <c r="G115" i="1" s="1"/>
  <c r="Q115" i="1"/>
  <c r="Q116" i="1"/>
  <c r="Q117" i="1"/>
  <c r="Q118" i="1"/>
  <c r="E119" i="1"/>
  <c r="F119" i="1" s="1"/>
  <c r="G119" i="1" s="1"/>
  <c r="Q119" i="1"/>
  <c r="Q120" i="1"/>
  <c r="Q121" i="1"/>
  <c r="E122" i="1"/>
  <c r="F122" i="1" s="1"/>
  <c r="G122" i="1" s="1"/>
  <c r="Q122" i="1"/>
  <c r="Q123" i="1"/>
  <c r="Q124" i="1"/>
  <c r="Q125" i="1"/>
  <c r="Q126" i="1"/>
  <c r="Q130" i="1"/>
  <c r="Q131" i="1"/>
  <c r="Q132" i="1"/>
  <c r="Q133" i="1"/>
  <c r="Q134" i="1"/>
  <c r="Q135" i="1"/>
  <c r="Q127" i="1"/>
  <c r="Q128" i="1"/>
  <c r="Q129" i="1"/>
  <c r="D9" i="1"/>
  <c r="C9" i="1"/>
  <c r="Q100" i="1"/>
  <c r="Q103" i="1"/>
  <c r="Q104" i="1"/>
  <c r="Q105" i="1"/>
  <c r="Q106" i="1"/>
  <c r="Q108" i="1"/>
  <c r="Q109" i="1"/>
  <c r="Q110" i="1"/>
  <c r="Q111" i="1"/>
  <c r="C7" i="1"/>
  <c r="E52" i="1" s="1"/>
  <c r="C8" i="1"/>
  <c r="B10" i="2" s="1"/>
  <c r="Q98" i="1"/>
  <c r="Q101" i="1"/>
  <c r="Q102" i="1"/>
  <c r="Q107" i="1"/>
  <c r="Q112" i="1"/>
  <c r="Q113" i="1"/>
  <c r="Q114" i="1"/>
  <c r="Q99" i="1"/>
  <c r="A9" i="2"/>
  <c r="C9" i="2" s="1"/>
  <c r="D21" i="2"/>
  <c r="J21" i="2" s="1"/>
  <c r="Q97" i="1"/>
  <c r="Q45" i="1"/>
  <c r="Q49" i="1"/>
  <c r="Q56" i="1"/>
  <c r="Q91" i="1"/>
  <c r="E41" i="3"/>
  <c r="E45" i="3"/>
  <c r="P27" i="1"/>
  <c r="S27" i="1" s="1"/>
  <c r="Q21" i="1"/>
  <c r="Q28" i="1"/>
  <c r="Q36" i="1"/>
  <c r="Q51" i="1"/>
  <c r="Q58" i="1"/>
  <c r="Q83" i="1"/>
  <c r="Q84" i="1"/>
  <c r="Q85" i="1"/>
  <c r="Q86" i="1"/>
  <c r="Q87" i="1"/>
  <c r="E335" i="2"/>
  <c r="G16" i="2"/>
  <c r="G15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E77" i="2"/>
  <c r="G77" i="2"/>
  <c r="E78" i="2"/>
  <c r="G78" i="2"/>
  <c r="E79" i="2"/>
  <c r="G79" i="2"/>
  <c r="E80" i="2"/>
  <c r="G80" i="2"/>
  <c r="E81" i="2"/>
  <c r="G81" i="2"/>
  <c r="E82" i="2"/>
  <c r="G82" i="2"/>
  <c r="E83" i="2"/>
  <c r="G83" i="2"/>
  <c r="E84" i="2"/>
  <c r="G84" i="2"/>
  <c r="E85" i="2"/>
  <c r="G85" i="2"/>
  <c r="E86" i="2"/>
  <c r="G86" i="2"/>
  <c r="E87" i="2"/>
  <c r="G87" i="2"/>
  <c r="E88" i="2"/>
  <c r="G88" i="2"/>
  <c r="E89" i="2"/>
  <c r="G89" i="2"/>
  <c r="E90" i="2"/>
  <c r="G90" i="2"/>
  <c r="E91" i="2"/>
  <c r="G91" i="2"/>
  <c r="E92" i="2"/>
  <c r="G92" i="2"/>
  <c r="E93" i="2"/>
  <c r="G93" i="2"/>
  <c r="E94" i="2"/>
  <c r="G94" i="2"/>
  <c r="E95" i="2"/>
  <c r="G95" i="2"/>
  <c r="E96" i="2"/>
  <c r="G96" i="2"/>
  <c r="E97" i="2"/>
  <c r="G97" i="2"/>
  <c r="E98" i="2"/>
  <c r="G98" i="2"/>
  <c r="E99" i="2"/>
  <c r="G99" i="2"/>
  <c r="E100" i="2"/>
  <c r="G100" i="2"/>
  <c r="E101" i="2"/>
  <c r="G101" i="2"/>
  <c r="E102" i="2"/>
  <c r="G102" i="2"/>
  <c r="E103" i="2"/>
  <c r="G103" i="2"/>
  <c r="E104" i="2"/>
  <c r="G104" i="2"/>
  <c r="E105" i="2"/>
  <c r="G105" i="2"/>
  <c r="E106" i="2"/>
  <c r="G106" i="2"/>
  <c r="E107" i="2"/>
  <c r="G107" i="2"/>
  <c r="E108" i="2"/>
  <c r="G108" i="2"/>
  <c r="E109" i="2"/>
  <c r="G109" i="2"/>
  <c r="H16" i="2"/>
  <c r="H15" i="2"/>
  <c r="D22" i="2"/>
  <c r="H22" i="2"/>
  <c r="D23" i="2"/>
  <c r="H23" i="2"/>
  <c r="D24" i="2"/>
  <c r="H24" i="2"/>
  <c r="D25" i="2"/>
  <c r="J25" i="2"/>
  <c r="D26" i="2"/>
  <c r="H26" i="2"/>
  <c r="D27" i="2"/>
  <c r="H27" i="2"/>
  <c r="D28" i="2"/>
  <c r="H28" i="2"/>
  <c r="D29" i="2"/>
  <c r="D30" i="2"/>
  <c r="H30" i="2"/>
  <c r="D31" i="2"/>
  <c r="H31" i="2"/>
  <c r="D32" i="2"/>
  <c r="H32" i="2"/>
  <c r="D33" i="2"/>
  <c r="D34" i="2"/>
  <c r="H34" i="2"/>
  <c r="D35" i="2"/>
  <c r="H35" i="2"/>
  <c r="D36" i="2"/>
  <c r="H36" i="2"/>
  <c r="D37" i="2"/>
  <c r="D38" i="2"/>
  <c r="H38" i="2"/>
  <c r="D39" i="2"/>
  <c r="H39" i="2"/>
  <c r="D40" i="2"/>
  <c r="H40" i="2"/>
  <c r="D41" i="2"/>
  <c r="D42" i="2"/>
  <c r="H42" i="2"/>
  <c r="D43" i="2"/>
  <c r="H43" i="2"/>
  <c r="D44" i="2"/>
  <c r="H44" i="2"/>
  <c r="D45" i="2"/>
  <c r="D46" i="2"/>
  <c r="H46" i="2"/>
  <c r="D47" i="2"/>
  <c r="H47" i="2"/>
  <c r="D48" i="2"/>
  <c r="H48" i="2"/>
  <c r="D49" i="2"/>
  <c r="D50" i="2"/>
  <c r="H50" i="2"/>
  <c r="D51" i="2"/>
  <c r="H51" i="2"/>
  <c r="D52" i="2"/>
  <c r="H52" i="2"/>
  <c r="D53" i="2"/>
  <c r="D54" i="2"/>
  <c r="H54" i="2"/>
  <c r="D55" i="2"/>
  <c r="H55" i="2"/>
  <c r="D56" i="2"/>
  <c r="H56" i="2"/>
  <c r="D57" i="2"/>
  <c r="J57" i="2"/>
  <c r="D58" i="2"/>
  <c r="H58" i="2"/>
  <c r="D59" i="2"/>
  <c r="H59" i="2"/>
  <c r="D60" i="2"/>
  <c r="H60" i="2"/>
  <c r="D61" i="2"/>
  <c r="D62" i="2"/>
  <c r="H62" i="2"/>
  <c r="D63" i="2"/>
  <c r="H63" i="2"/>
  <c r="D64" i="2"/>
  <c r="H64" i="2"/>
  <c r="D65" i="2"/>
  <c r="J65" i="2"/>
  <c r="D66" i="2"/>
  <c r="H66" i="2"/>
  <c r="D67" i="2"/>
  <c r="H67" i="2"/>
  <c r="D68" i="2"/>
  <c r="H68" i="2"/>
  <c r="D69" i="2"/>
  <c r="D70" i="2"/>
  <c r="H70" i="2"/>
  <c r="D71" i="2"/>
  <c r="H71" i="2"/>
  <c r="D72" i="2"/>
  <c r="H72" i="2"/>
  <c r="D73" i="2"/>
  <c r="D74" i="2"/>
  <c r="H74" i="2"/>
  <c r="D75" i="2"/>
  <c r="H75" i="2"/>
  <c r="D76" i="2"/>
  <c r="H76" i="2"/>
  <c r="D77" i="2"/>
  <c r="D78" i="2"/>
  <c r="H78" i="2"/>
  <c r="D79" i="2"/>
  <c r="H79" i="2"/>
  <c r="D80" i="2"/>
  <c r="H80" i="2"/>
  <c r="D81" i="2"/>
  <c r="D82" i="2"/>
  <c r="H82" i="2"/>
  <c r="D83" i="2"/>
  <c r="H83" i="2"/>
  <c r="D84" i="2"/>
  <c r="H84" i="2"/>
  <c r="D85" i="2"/>
  <c r="D86" i="2"/>
  <c r="H86" i="2"/>
  <c r="D87" i="2"/>
  <c r="H87" i="2"/>
  <c r="D88" i="2"/>
  <c r="H88" i="2"/>
  <c r="D89" i="2"/>
  <c r="J89" i="2"/>
  <c r="D90" i="2"/>
  <c r="H90" i="2"/>
  <c r="D91" i="2"/>
  <c r="H91" i="2"/>
  <c r="D92" i="2"/>
  <c r="H92" i="2"/>
  <c r="D93" i="2"/>
  <c r="D94" i="2"/>
  <c r="H94" i="2"/>
  <c r="D95" i="2"/>
  <c r="H95" i="2"/>
  <c r="D96" i="2"/>
  <c r="H96" i="2"/>
  <c r="D97" i="2"/>
  <c r="D98" i="2"/>
  <c r="H98" i="2"/>
  <c r="D99" i="2"/>
  <c r="H99" i="2"/>
  <c r="D100" i="2"/>
  <c r="H100" i="2"/>
  <c r="D101" i="2"/>
  <c r="D102" i="2"/>
  <c r="H102" i="2"/>
  <c r="D103" i="2"/>
  <c r="H103" i="2"/>
  <c r="D104" i="2"/>
  <c r="H104" i="2"/>
  <c r="D105" i="2"/>
  <c r="D106" i="2"/>
  <c r="H106" i="2"/>
  <c r="D107" i="2"/>
  <c r="H107" i="2"/>
  <c r="D108" i="2"/>
  <c r="H108" i="2"/>
  <c r="D109" i="2"/>
  <c r="J16" i="2"/>
  <c r="J15" i="2"/>
  <c r="J23" i="2"/>
  <c r="J24" i="2"/>
  <c r="J27" i="2"/>
  <c r="J28" i="2"/>
  <c r="J31" i="2"/>
  <c r="J32" i="2"/>
  <c r="J33" i="2"/>
  <c r="J35" i="2"/>
  <c r="J36" i="2"/>
  <c r="J39" i="2"/>
  <c r="J40" i="2"/>
  <c r="J43" i="2"/>
  <c r="J44" i="2"/>
  <c r="J47" i="2"/>
  <c r="J48" i="2"/>
  <c r="J49" i="2"/>
  <c r="J51" i="2"/>
  <c r="J52" i="2"/>
  <c r="J55" i="2"/>
  <c r="J56" i="2"/>
  <c r="J59" i="2"/>
  <c r="J60" i="2"/>
  <c r="J63" i="2"/>
  <c r="J64" i="2"/>
  <c r="J67" i="2"/>
  <c r="J68" i="2"/>
  <c r="J71" i="2"/>
  <c r="J72" i="2"/>
  <c r="J75" i="2"/>
  <c r="J76" i="2"/>
  <c r="J79" i="2"/>
  <c r="J80" i="2"/>
  <c r="J81" i="2"/>
  <c r="J83" i="2"/>
  <c r="J84" i="2"/>
  <c r="J87" i="2"/>
  <c r="J88" i="2"/>
  <c r="J91" i="2"/>
  <c r="J92" i="2"/>
  <c r="J95" i="2"/>
  <c r="J96" i="2"/>
  <c r="J97" i="2"/>
  <c r="J99" i="2"/>
  <c r="J100" i="2"/>
  <c r="J103" i="2"/>
  <c r="J104" i="2"/>
  <c r="J107" i="2"/>
  <c r="J108" i="2"/>
  <c r="I16" i="2"/>
  <c r="I15" i="2"/>
  <c r="I12" i="2"/>
  <c r="I22" i="2"/>
  <c r="I23" i="2"/>
  <c r="I24" i="2"/>
  <c r="I27" i="2"/>
  <c r="I28" i="2"/>
  <c r="I30" i="2"/>
  <c r="I31" i="2"/>
  <c r="I32" i="2"/>
  <c r="I35" i="2"/>
  <c r="I36" i="2"/>
  <c r="I38" i="2"/>
  <c r="I39" i="2"/>
  <c r="I40" i="2"/>
  <c r="I43" i="2"/>
  <c r="I44" i="2"/>
  <c r="I46" i="2"/>
  <c r="I47" i="2"/>
  <c r="I48" i="2"/>
  <c r="I51" i="2"/>
  <c r="I52" i="2"/>
  <c r="I54" i="2"/>
  <c r="I55" i="2"/>
  <c r="I56" i="2"/>
  <c r="I59" i="2"/>
  <c r="I60" i="2"/>
  <c r="I62" i="2"/>
  <c r="I63" i="2"/>
  <c r="I64" i="2"/>
  <c r="I67" i="2"/>
  <c r="I68" i="2"/>
  <c r="I70" i="2"/>
  <c r="I71" i="2"/>
  <c r="I72" i="2"/>
  <c r="I75" i="2"/>
  <c r="I76" i="2"/>
  <c r="I78" i="2"/>
  <c r="I79" i="2"/>
  <c r="I80" i="2"/>
  <c r="I83" i="2"/>
  <c r="I84" i="2"/>
  <c r="I86" i="2"/>
  <c r="I87" i="2"/>
  <c r="I88" i="2"/>
  <c r="I91" i="2"/>
  <c r="I92" i="2"/>
  <c r="I94" i="2"/>
  <c r="I95" i="2"/>
  <c r="I96" i="2"/>
  <c r="I99" i="2"/>
  <c r="I100" i="2"/>
  <c r="I102" i="2"/>
  <c r="I103" i="2"/>
  <c r="I104" i="2"/>
  <c r="I107" i="2"/>
  <c r="I108" i="2"/>
  <c r="K16" i="2"/>
  <c r="K15" i="2"/>
  <c r="K22" i="2"/>
  <c r="K23" i="2"/>
  <c r="K24" i="2"/>
  <c r="K26" i="2"/>
  <c r="K27" i="2"/>
  <c r="K28" i="2"/>
  <c r="K30" i="2"/>
  <c r="K31" i="2"/>
  <c r="K32" i="2"/>
  <c r="K34" i="2"/>
  <c r="K35" i="2"/>
  <c r="K36" i="2"/>
  <c r="K39" i="2"/>
  <c r="K40" i="2"/>
  <c r="K42" i="2"/>
  <c r="K43" i="2"/>
  <c r="K44" i="2"/>
  <c r="K47" i="2"/>
  <c r="K48" i="2"/>
  <c r="K50" i="2"/>
  <c r="K51" i="2"/>
  <c r="K52" i="2"/>
  <c r="K53" i="2"/>
  <c r="K55" i="2"/>
  <c r="K56" i="2"/>
  <c r="K58" i="2"/>
  <c r="K59" i="2"/>
  <c r="K60" i="2"/>
  <c r="K61" i="2"/>
  <c r="K63" i="2"/>
  <c r="K64" i="2"/>
  <c r="K66" i="2"/>
  <c r="K67" i="2"/>
  <c r="K68" i="2"/>
  <c r="K69" i="2"/>
  <c r="K71" i="2"/>
  <c r="K72" i="2"/>
  <c r="K74" i="2"/>
  <c r="K75" i="2"/>
  <c r="K76" i="2"/>
  <c r="K77" i="2"/>
  <c r="K79" i="2"/>
  <c r="K80" i="2"/>
  <c r="K82" i="2"/>
  <c r="K83" i="2"/>
  <c r="K84" i="2"/>
  <c r="K85" i="2"/>
  <c r="K87" i="2"/>
  <c r="K88" i="2"/>
  <c r="K90" i="2"/>
  <c r="K91" i="2"/>
  <c r="K92" i="2"/>
  <c r="K93" i="2"/>
  <c r="K95" i="2"/>
  <c r="K96" i="2"/>
  <c r="K98" i="2"/>
  <c r="K99" i="2"/>
  <c r="K100" i="2"/>
  <c r="K101" i="2"/>
  <c r="K103" i="2"/>
  <c r="K104" i="2"/>
  <c r="K106" i="2"/>
  <c r="K107" i="2"/>
  <c r="K108" i="2"/>
  <c r="K109" i="2"/>
  <c r="F16" i="2"/>
  <c r="F15" i="2"/>
  <c r="F22" i="2"/>
  <c r="F23" i="2"/>
  <c r="F24" i="2"/>
  <c r="F26" i="2"/>
  <c r="F27" i="2"/>
  <c r="F28" i="2"/>
  <c r="F30" i="2"/>
  <c r="F31" i="2"/>
  <c r="F32" i="2"/>
  <c r="F34" i="2"/>
  <c r="F35" i="2"/>
  <c r="F36" i="2"/>
  <c r="F38" i="2"/>
  <c r="F39" i="2"/>
  <c r="F40" i="2"/>
  <c r="F42" i="2"/>
  <c r="F43" i="2"/>
  <c r="F44" i="2"/>
  <c r="F46" i="2"/>
  <c r="F47" i="2"/>
  <c r="F48" i="2"/>
  <c r="F50" i="2"/>
  <c r="F51" i="2"/>
  <c r="F52" i="2"/>
  <c r="F54" i="2"/>
  <c r="F55" i="2"/>
  <c r="F56" i="2"/>
  <c r="F58" i="2"/>
  <c r="F59" i="2"/>
  <c r="F60" i="2"/>
  <c r="F62" i="2"/>
  <c r="F63" i="2"/>
  <c r="F64" i="2"/>
  <c r="F66" i="2"/>
  <c r="F67" i="2"/>
  <c r="F68" i="2"/>
  <c r="F70" i="2"/>
  <c r="F71" i="2"/>
  <c r="F72" i="2"/>
  <c r="F74" i="2"/>
  <c r="F75" i="2"/>
  <c r="F76" i="2"/>
  <c r="F78" i="2"/>
  <c r="F79" i="2"/>
  <c r="F80" i="2"/>
  <c r="F82" i="2"/>
  <c r="F83" i="2"/>
  <c r="F84" i="2"/>
  <c r="F86" i="2"/>
  <c r="F87" i="2"/>
  <c r="F88" i="2"/>
  <c r="F90" i="2"/>
  <c r="F91" i="2"/>
  <c r="F92" i="2"/>
  <c r="F94" i="2"/>
  <c r="F95" i="2"/>
  <c r="F96" i="2"/>
  <c r="F98" i="2"/>
  <c r="F99" i="2"/>
  <c r="F100" i="2"/>
  <c r="F102" i="2"/>
  <c r="F103" i="2"/>
  <c r="F104" i="2"/>
  <c r="F106" i="2"/>
  <c r="F107" i="2"/>
  <c r="F108" i="2"/>
  <c r="L16" i="2"/>
  <c r="L15" i="2"/>
  <c r="L12" i="2"/>
  <c r="L22" i="2"/>
  <c r="L23" i="2"/>
  <c r="L24" i="2"/>
  <c r="L26" i="2"/>
  <c r="L27" i="2"/>
  <c r="L28" i="2"/>
  <c r="L29" i="2"/>
  <c r="L30" i="2"/>
  <c r="L31" i="2"/>
  <c r="L32" i="2"/>
  <c r="L34" i="2"/>
  <c r="L35" i="2"/>
  <c r="L36" i="2"/>
  <c r="L37" i="2"/>
  <c r="L38" i="2"/>
  <c r="L39" i="2"/>
  <c r="L40" i="2"/>
  <c r="L42" i="2"/>
  <c r="L43" i="2"/>
  <c r="L44" i="2"/>
  <c r="L45" i="2"/>
  <c r="L46" i="2"/>
  <c r="L47" i="2"/>
  <c r="L48" i="2"/>
  <c r="L50" i="2"/>
  <c r="L51" i="2"/>
  <c r="L52" i="2"/>
  <c r="L53" i="2"/>
  <c r="L54" i="2"/>
  <c r="L55" i="2"/>
  <c r="L56" i="2"/>
  <c r="L58" i="2"/>
  <c r="L59" i="2"/>
  <c r="L60" i="2"/>
  <c r="L61" i="2"/>
  <c r="L62" i="2"/>
  <c r="L63" i="2"/>
  <c r="L64" i="2"/>
  <c r="L66" i="2"/>
  <c r="L67" i="2"/>
  <c r="L68" i="2"/>
  <c r="L69" i="2"/>
  <c r="L70" i="2"/>
  <c r="L71" i="2"/>
  <c r="L72" i="2"/>
  <c r="L74" i="2"/>
  <c r="L75" i="2"/>
  <c r="L76" i="2"/>
  <c r="L77" i="2"/>
  <c r="L78" i="2"/>
  <c r="L79" i="2"/>
  <c r="L80" i="2"/>
  <c r="L82" i="2"/>
  <c r="L83" i="2"/>
  <c r="L84" i="2"/>
  <c r="L85" i="2"/>
  <c r="L86" i="2"/>
  <c r="L87" i="2"/>
  <c r="L88" i="2"/>
  <c r="L90" i="2"/>
  <c r="L91" i="2"/>
  <c r="L92" i="2"/>
  <c r="L93" i="2"/>
  <c r="L94" i="2"/>
  <c r="L95" i="2"/>
  <c r="L96" i="2"/>
  <c r="L98" i="2"/>
  <c r="L99" i="2"/>
  <c r="L100" i="2"/>
  <c r="L101" i="2"/>
  <c r="L102" i="2"/>
  <c r="L103" i="2"/>
  <c r="L104" i="2"/>
  <c r="L106" i="2"/>
  <c r="L107" i="2"/>
  <c r="L108" i="2"/>
  <c r="L109" i="2"/>
  <c r="C16" i="2"/>
  <c r="C15" i="2"/>
  <c r="D335" i="2"/>
  <c r="L335" i="2"/>
  <c r="F335" i="2"/>
  <c r="H335" i="2"/>
  <c r="K335" i="2"/>
  <c r="J335" i="2"/>
  <c r="I335" i="2"/>
  <c r="G335" i="2"/>
  <c r="E334" i="2"/>
  <c r="D334" i="2"/>
  <c r="F334" i="2"/>
  <c r="H334" i="2"/>
  <c r="J334" i="2"/>
  <c r="I334" i="2"/>
  <c r="G334" i="2"/>
  <c r="E333" i="2"/>
  <c r="D333" i="2"/>
  <c r="H333" i="2"/>
  <c r="I333" i="2"/>
  <c r="G333" i="2"/>
  <c r="E332" i="2"/>
  <c r="D332" i="2"/>
  <c r="H332" i="2"/>
  <c r="F332" i="2"/>
  <c r="J332" i="2"/>
  <c r="I332" i="2"/>
  <c r="E331" i="2"/>
  <c r="D331" i="2"/>
  <c r="K331" i="2"/>
  <c r="H331" i="2"/>
  <c r="E330" i="2"/>
  <c r="G330" i="2"/>
  <c r="D330" i="2"/>
  <c r="F330" i="2"/>
  <c r="J330" i="2"/>
  <c r="E329" i="2"/>
  <c r="D329" i="2"/>
  <c r="H329" i="2"/>
  <c r="L329" i="2"/>
  <c r="K329" i="2"/>
  <c r="I329" i="2"/>
  <c r="G329" i="2"/>
  <c r="E328" i="2"/>
  <c r="D328" i="2"/>
  <c r="H328" i="2"/>
  <c r="F328" i="2"/>
  <c r="L328" i="2"/>
  <c r="K328" i="2"/>
  <c r="J328" i="2"/>
  <c r="I328" i="2"/>
  <c r="G328" i="2"/>
  <c r="E327" i="2"/>
  <c r="D327" i="2"/>
  <c r="J327" i="2"/>
  <c r="F327" i="2"/>
  <c r="K327" i="2"/>
  <c r="I327" i="2"/>
  <c r="E326" i="2"/>
  <c r="G326" i="2"/>
  <c r="D326" i="2"/>
  <c r="F326" i="2"/>
  <c r="H326" i="2"/>
  <c r="L326" i="2"/>
  <c r="J326" i="2"/>
  <c r="I326" i="2"/>
  <c r="E325" i="2"/>
  <c r="D325" i="2"/>
  <c r="H325" i="2"/>
  <c r="K325" i="2"/>
  <c r="I325" i="2"/>
  <c r="G325" i="2"/>
  <c r="E324" i="2"/>
  <c r="D324" i="2"/>
  <c r="H324" i="2"/>
  <c r="F324" i="2"/>
  <c r="J324" i="2"/>
  <c r="I324" i="2"/>
  <c r="G324" i="2"/>
  <c r="E323" i="2"/>
  <c r="D323" i="2"/>
  <c r="E322" i="2"/>
  <c r="D322" i="2"/>
  <c r="J322" i="2"/>
  <c r="E321" i="2"/>
  <c r="D321" i="2"/>
  <c r="H321" i="2"/>
  <c r="L321" i="2"/>
  <c r="K321" i="2"/>
  <c r="I321" i="2"/>
  <c r="G321" i="2"/>
  <c r="E320" i="2"/>
  <c r="K320" i="2"/>
  <c r="D320" i="2"/>
  <c r="H320" i="2"/>
  <c r="F320" i="2"/>
  <c r="L320" i="2"/>
  <c r="J320" i="2"/>
  <c r="I320" i="2"/>
  <c r="E319" i="2"/>
  <c r="D319" i="2"/>
  <c r="K319" i="2"/>
  <c r="J319" i="2"/>
  <c r="G319" i="2"/>
  <c r="E318" i="2"/>
  <c r="G318" i="2"/>
  <c r="D318" i="2"/>
  <c r="E317" i="2"/>
  <c r="D317" i="2"/>
  <c r="H317" i="2"/>
  <c r="L317" i="2"/>
  <c r="G317" i="2"/>
  <c r="E316" i="2"/>
  <c r="G316" i="2"/>
  <c r="D316" i="2"/>
  <c r="L316" i="2"/>
  <c r="K316" i="2"/>
  <c r="E315" i="2"/>
  <c r="L315" i="2"/>
  <c r="D315" i="2"/>
  <c r="H315" i="2"/>
  <c r="F315" i="2"/>
  <c r="J315" i="2"/>
  <c r="E314" i="2"/>
  <c r="D314" i="2"/>
  <c r="L314" i="2"/>
  <c r="H314" i="2"/>
  <c r="I314" i="2"/>
  <c r="G314" i="2"/>
  <c r="E313" i="2"/>
  <c r="D313" i="2"/>
  <c r="F313" i="2"/>
  <c r="H313" i="2"/>
  <c r="L313" i="2"/>
  <c r="K313" i="2"/>
  <c r="J313" i="2"/>
  <c r="I313" i="2"/>
  <c r="G313" i="2"/>
  <c r="E312" i="2"/>
  <c r="L312" i="2"/>
  <c r="D312" i="2"/>
  <c r="F312" i="2"/>
  <c r="H312" i="2"/>
  <c r="K312" i="2"/>
  <c r="J312" i="2"/>
  <c r="I312" i="2"/>
  <c r="G312" i="2"/>
  <c r="E311" i="2"/>
  <c r="D311" i="2"/>
  <c r="F311" i="2"/>
  <c r="H311" i="2"/>
  <c r="J311" i="2"/>
  <c r="I311" i="2"/>
  <c r="E310" i="2"/>
  <c r="L310" i="2"/>
  <c r="D310" i="2"/>
  <c r="G310" i="2"/>
  <c r="E309" i="2"/>
  <c r="D309" i="2"/>
  <c r="H309" i="2"/>
  <c r="L309" i="2"/>
  <c r="G309" i="2"/>
  <c r="E308" i="2"/>
  <c r="G308" i="2"/>
  <c r="D308" i="2"/>
  <c r="L308" i="2"/>
  <c r="K308" i="2"/>
  <c r="E307" i="2"/>
  <c r="D307" i="2"/>
  <c r="H307" i="2"/>
  <c r="F307" i="2"/>
  <c r="J307" i="2"/>
  <c r="E306" i="2"/>
  <c r="D306" i="2"/>
  <c r="H306" i="2"/>
  <c r="I306" i="2"/>
  <c r="G306" i="2"/>
  <c r="E305" i="2"/>
  <c r="D305" i="2"/>
  <c r="F305" i="2"/>
  <c r="H305" i="2"/>
  <c r="L305" i="2"/>
  <c r="K305" i="2"/>
  <c r="J305" i="2"/>
  <c r="I305" i="2"/>
  <c r="G305" i="2"/>
  <c r="E304" i="2"/>
  <c r="L304" i="2"/>
  <c r="D304" i="2"/>
  <c r="F304" i="2"/>
  <c r="H304" i="2"/>
  <c r="K304" i="2"/>
  <c r="J304" i="2"/>
  <c r="I304" i="2"/>
  <c r="G304" i="2"/>
  <c r="E303" i="2"/>
  <c r="D303" i="2"/>
  <c r="F303" i="2"/>
  <c r="H303" i="2"/>
  <c r="J303" i="2"/>
  <c r="I303" i="2"/>
  <c r="G303" i="2"/>
  <c r="E302" i="2"/>
  <c r="D302" i="2"/>
  <c r="H302" i="2"/>
  <c r="I302" i="2"/>
  <c r="G302" i="2"/>
  <c r="E301" i="2"/>
  <c r="D301" i="2"/>
  <c r="L301" i="2"/>
  <c r="G301" i="2"/>
  <c r="E300" i="2"/>
  <c r="G300" i="2"/>
  <c r="D300" i="2"/>
  <c r="K300" i="2"/>
  <c r="E299" i="2"/>
  <c r="G299" i="2"/>
  <c r="D299" i="2"/>
  <c r="F299" i="2"/>
  <c r="L299" i="2"/>
  <c r="J299" i="2"/>
  <c r="E298" i="2"/>
  <c r="D298" i="2"/>
  <c r="F298" i="2"/>
  <c r="H298" i="2"/>
  <c r="L298" i="2"/>
  <c r="K298" i="2"/>
  <c r="J298" i="2"/>
  <c r="I298" i="2"/>
  <c r="G298" i="2"/>
  <c r="E297" i="2"/>
  <c r="D297" i="2"/>
  <c r="F297" i="2"/>
  <c r="H297" i="2"/>
  <c r="L297" i="2"/>
  <c r="K297" i="2"/>
  <c r="J297" i="2"/>
  <c r="I297" i="2"/>
  <c r="G297" i="2"/>
  <c r="E296" i="2"/>
  <c r="L296" i="2"/>
  <c r="D296" i="2"/>
  <c r="F296" i="2"/>
  <c r="H296" i="2"/>
  <c r="K296" i="2"/>
  <c r="J296" i="2"/>
  <c r="I296" i="2"/>
  <c r="G296" i="2"/>
  <c r="E295" i="2"/>
  <c r="G295" i="2"/>
  <c r="D295" i="2"/>
  <c r="F295" i="2"/>
  <c r="H295" i="2"/>
  <c r="J295" i="2"/>
  <c r="I295" i="2"/>
  <c r="E294" i="2"/>
  <c r="D294" i="2"/>
  <c r="H294" i="2"/>
  <c r="I294" i="2"/>
  <c r="G294" i="2"/>
  <c r="E293" i="2"/>
  <c r="D293" i="2"/>
  <c r="L293" i="2"/>
  <c r="G293" i="2"/>
  <c r="E292" i="2"/>
  <c r="G292" i="2"/>
  <c r="D292" i="2"/>
  <c r="K292" i="2"/>
  <c r="E291" i="2"/>
  <c r="G291" i="2"/>
  <c r="D291" i="2"/>
  <c r="F291" i="2"/>
  <c r="L291" i="2"/>
  <c r="K291" i="2"/>
  <c r="J291" i="2"/>
  <c r="E290" i="2"/>
  <c r="D290" i="2"/>
  <c r="I290" i="2"/>
  <c r="K290" i="2"/>
  <c r="J290" i="2"/>
  <c r="G290" i="2"/>
  <c r="E289" i="2"/>
  <c r="D289" i="2"/>
  <c r="F289" i="2"/>
  <c r="H289" i="2"/>
  <c r="L289" i="2"/>
  <c r="K289" i="2"/>
  <c r="J289" i="2"/>
  <c r="I289" i="2"/>
  <c r="G289" i="2"/>
  <c r="E288" i="2"/>
  <c r="L288" i="2"/>
  <c r="D288" i="2"/>
  <c r="F288" i="2"/>
  <c r="H288" i="2"/>
  <c r="K288" i="2"/>
  <c r="J288" i="2"/>
  <c r="I288" i="2"/>
  <c r="G288" i="2"/>
  <c r="E287" i="2"/>
  <c r="L287" i="2"/>
  <c r="D287" i="2"/>
  <c r="F287" i="2"/>
  <c r="H287" i="2"/>
  <c r="J287" i="2"/>
  <c r="I287" i="2"/>
  <c r="G287" i="2"/>
  <c r="E286" i="2"/>
  <c r="K286" i="2"/>
  <c r="D286" i="2"/>
  <c r="I286" i="2"/>
  <c r="L286" i="2"/>
  <c r="E285" i="2"/>
  <c r="D285" i="2"/>
  <c r="K285" i="2"/>
  <c r="L285" i="2"/>
  <c r="G285" i="2"/>
  <c r="E284" i="2"/>
  <c r="G284" i="2"/>
  <c r="D284" i="2"/>
  <c r="K284" i="2"/>
  <c r="F284" i="2"/>
  <c r="H284" i="2"/>
  <c r="L284" i="2"/>
  <c r="I284" i="2"/>
  <c r="E283" i="2"/>
  <c r="D283" i="2"/>
  <c r="J283" i="2"/>
  <c r="F283" i="2"/>
  <c r="K283" i="2"/>
  <c r="I283" i="2"/>
  <c r="E282" i="2"/>
  <c r="D282" i="2"/>
  <c r="F282" i="2"/>
  <c r="K282" i="2"/>
  <c r="I282" i="2"/>
  <c r="G282" i="2"/>
  <c r="E281" i="2"/>
  <c r="G281" i="2"/>
  <c r="D281" i="2"/>
  <c r="F281" i="2"/>
  <c r="H281" i="2"/>
  <c r="J281" i="2"/>
  <c r="I281" i="2"/>
  <c r="E280" i="2"/>
  <c r="D280" i="2"/>
  <c r="H280" i="2"/>
  <c r="F280" i="2"/>
  <c r="J280" i="2"/>
  <c r="I280" i="2"/>
  <c r="E279" i="2"/>
  <c r="D279" i="2"/>
  <c r="F279" i="2"/>
  <c r="I279" i="2"/>
  <c r="E278" i="2"/>
  <c r="G278" i="2"/>
  <c r="D278" i="2"/>
  <c r="F278" i="2"/>
  <c r="H278" i="2"/>
  <c r="J278" i="2"/>
  <c r="I278" i="2"/>
  <c r="E277" i="2"/>
  <c r="D277" i="2"/>
  <c r="F277" i="2"/>
  <c r="H277" i="2"/>
  <c r="J277" i="2"/>
  <c r="I277" i="2"/>
  <c r="E276" i="2"/>
  <c r="L276" i="2"/>
  <c r="D276" i="2"/>
  <c r="G276" i="2"/>
  <c r="E275" i="2"/>
  <c r="L275" i="2"/>
  <c r="D275" i="2"/>
  <c r="H275" i="2"/>
  <c r="F275" i="2"/>
  <c r="J275" i="2"/>
  <c r="I275" i="2"/>
  <c r="E274" i="2"/>
  <c r="D274" i="2"/>
  <c r="K274" i="2"/>
  <c r="E273" i="2"/>
  <c r="D273" i="2"/>
  <c r="L273" i="2"/>
  <c r="F273" i="2"/>
  <c r="G273" i="2"/>
  <c r="E272" i="2"/>
  <c r="G272" i="2"/>
  <c r="D272" i="2"/>
  <c r="F272" i="2"/>
  <c r="H272" i="2"/>
  <c r="L272" i="2"/>
  <c r="K272" i="2"/>
  <c r="J272" i="2"/>
  <c r="I272" i="2"/>
  <c r="E271" i="2"/>
  <c r="L271" i="2"/>
  <c r="D271" i="2"/>
  <c r="H271" i="2"/>
  <c r="F271" i="2"/>
  <c r="K271" i="2"/>
  <c r="J271" i="2"/>
  <c r="I271" i="2"/>
  <c r="G271" i="2"/>
  <c r="E270" i="2"/>
  <c r="D270" i="2"/>
  <c r="L270" i="2"/>
  <c r="F270" i="2"/>
  <c r="H270" i="2"/>
  <c r="J270" i="2"/>
  <c r="I270" i="2"/>
  <c r="G270" i="2"/>
  <c r="E269" i="2"/>
  <c r="D269" i="2"/>
  <c r="F269" i="2"/>
  <c r="H269" i="2"/>
  <c r="J269" i="2"/>
  <c r="I269" i="2"/>
  <c r="E268" i="2"/>
  <c r="L268" i="2"/>
  <c r="D268" i="2"/>
  <c r="G268" i="2"/>
  <c r="E267" i="2"/>
  <c r="L267" i="2"/>
  <c r="D267" i="2"/>
  <c r="H267" i="2"/>
  <c r="F267" i="2"/>
  <c r="J267" i="2"/>
  <c r="I267" i="2"/>
  <c r="E266" i="2"/>
  <c r="D266" i="2"/>
  <c r="K266" i="2"/>
  <c r="E265" i="2"/>
  <c r="D265" i="2"/>
  <c r="L265" i="2"/>
  <c r="F265" i="2"/>
  <c r="G265" i="2"/>
  <c r="E264" i="2"/>
  <c r="G264" i="2"/>
  <c r="D264" i="2"/>
  <c r="F264" i="2"/>
  <c r="H264" i="2"/>
  <c r="L264" i="2"/>
  <c r="K264" i="2"/>
  <c r="J264" i="2"/>
  <c r="I264" i="2"/>
  <c r="E263" i="2"/>
  <c r="L263" i="2"/>
  <c r="D263" i="2"/>
  <c r="F263" i="2"/>
  <c r="H263" i="2"/>
  <c r="K263" i="2"/>
  <c r="J263" i="2"/>
  <c r="I263" i="2"/>
  <c r="G263" i="2"/>
  <c r="E262" i="2"/>
  <c r="D262" i="2"/>
  <c r="L262" i="2"/>
  <c r="F262" i="2"/>
  <c r="H262" i="2"/>
  <c r="J262" i="2"/>
  <c r="I262" i="2"/>
  <c r="G262" i="2"/>
  <c r="E261" i="2"/>
  <c r="D261" i="2"/>
  <c r="F261" i="2"/>
  <c r="H261" i="2"/>
  <c r="L261" i="2"/>
  <c r="J261" i="2"/>
  <c r="I261" i="2"/>
  <c r="G261" i="2"/>
  <c r="E260" i="2"/>
  <c r="D260" i="2"/>
  <c r="K260" i="2"/>
  <c r="G260" i="2"/>
  <c r="E259" i="2"/>
  <c r="D259" i="2"/>
  <c r="H259" i="2"/>
  <c r="F259" i="2"/>
  <c r="L259" i="2"/>
  <c r="J259" i="2"/>
  <c r="I259" i="2"/>
  <c r="E258" i="2"/>
  <c r="D258" i="2"/>
  <c r="H258" i="2"/>
  <c r="I258" i="2"/>
  <c r="E257" i="2"/>
  <c r="D257" i="2"/>
  <c r="F257" i="2"/>
  <c r="L257" i="2"/>
  <c r="J257" i="2"/>
  <c r="G257" i="2"/>
  <c r="E256" i="2"/>
  <c r="G256" i="2"/>
  <c r="D256" i="2"/>
  <c r="F256" i="2"/>
  <c r="H256" i="2"/>
  <c r="L256" i="2"/>
  <c r="K256" i="2"/>
  <c r="J256" i="2"/>
  <c r="I256" i="2"/>
  <c r="E255" i="2"/>
  <c r="L255" i="2"/>
  <c r="D255" i="2"/>
  <c r="H255" i="2"/>
  <c r="F255" i="2"/>
  <c r="K255" i="2"/>
  <c r="J255" i="2"/>
  <c r="I255" i="2"/>
  <c r="G255" i="2"/>
  <c r="E254" i="2"/>
  <c r="D254" i="2"/>
  <c r="H254" i="2"/>
  <c r="F254" i="2"/>
  <c r="I254" i="2"/>
  <c r="G254" i="2"/>
  <c r="E253" i="2"/>
  <c r="D253" i="2"/>
  <c r="F253" i="2"/>
  <c r="H253" i="2"/>
  <c r="L253" i="2"/>
  <c r="J253" i="2"/>
  <c r="I253" i="2"/>
  <c r="G253" i="2"/>
  <c r="E252" i="2"/>
  <c r="D252" i="2"/>
  <c r="G252" i="2"/>
  <c r="E251" i="2"/>
  <c r="D251" i="2"/>
  <c r="F251" i="2"/>
  <c r="H251" i="2"/>
  <c r="L251" i="2"/>
  <c r="J251" i="2"/>
  <c r="I251" i="2"/>
  <c r="E250" i="2"/>
  <c r="D250" i="2"/>
  <c r="I250" i="2"/>
  <c r="K250" i="2"/>
  <c r="G250" i="2"/>
  <c r="E249" i="2"/>
  <c r="D249" i="2"/>
  <c r="L249" i="2"/>
  <c r="K249" i="2"/>
  <c r="J249" i="2"/>
  <c r="G249" i="2"/>
  <c r="E248" i="2"/>
  <c r="G248" i="2"/>
  <c r="D248" i="2"/>
  <c r="F248" i="2"/>
  <c r="H248" i="2"/>
  <c r="L248" i="2"/>
  <c r="K248" i="2"/>
  <c r="J248" i="2"/>
  <c r="I248" i="2"/>
  <c r="E247" i="2"/>
  <c r="L247" i="2"/>
  <c r="D247" i="2"/>
  <c r="H247" i="2"/>
  <c r="F247" i="2"/>
  <c r="K247" i="2"/>
  <c r="J247" i="2"/>
  <c r="I247" i="2"/>
  <c r="G247" i="2"/>
  <c r="E246" i="2"/>
  <c r="D246" i="2"/>
  <c r="K246" i="2"/>
  <c r="J246" i="2"/>
  <c r="G246" i="2"/>
  <c r="E245" i="2"/>
  <c r="G245" i="2"/>
  <c r="D245" i="2"/>
  <c r="F245" i="2"/>
  <c r="H245" i="2"/>
  <c r="L245" i="2"/>
  <c r="J245" i="2"/>
  <c r="I245" i="2"/>
  <c r="E244" i="2"/>
  <c r="L244" i="2"/>
  <c r="D244" i="2"/>
  <c r="F244" i="2"/>
  <c r="K244" i="2"/>
  <c r="J244" i="2"/>
  <c r="E243" i="2"/>
  <c r="K243" i="2"/>
  <c r="D243" i="2"/>
  <c r="H243" i="2"/>
  <c r="F243" i="2"/>
  <c r="L243" i="2"/>
  <c r="J243" i="2"/>
  <c r="I243" i="2"/>
  <c r="E242" i="2"/>
  <c r="G242" i="2"/>
  <c r="D242" i="2"/>
  <c r="F242" i="2"/>
  <c r="H242" i="2"/>
  <c r="I242" i="2"/>
  <c r="E241" i="2"/>
  <c r="D241" i="2"/>
  <c r="L241" i="2"/>
  <c r="G241" i="2"/>
  <c r="E240" i="2"/>
  <c r="D240" i="2"/>
  <c r="F240" i="2"/>
  <c r="H240" i="2"/>
  <c r="L240" i="2"/>
  <c r="J240" i="2"/>
  <c r="I240" i="2"/>
  <c r="E239" i="2"/>
  <c r="D239" i="2"/>
  <c r="F239" i="2"/>
  <c r="E238" i="2"/>
  <c r="D238" i="2"/>
  <c r="G238" i="2"/>
  <c r="E237" i="2"/>
  <c r="G237" i="2"/>
  <c r="D237" i="2"/>
  <c r="F237" i="2"/>
  <c r="H237" i="2"/>
  <c r="L237" i="2"/>
  <c r="K237" i="2"/>
  <c r="J237" i="2"/>
  <c r="I237" i="2"/>
  <c r="E236" i="2"/>
  <c r="L236" i="2"/>
  <c r="D236" i="2"/>
  <c r="H236" i="2"/>
  <c r="F236" i="2"/>
  <c r="K236" i="2"/>
  <c r="J236" i="2"/>
  <c r="G236" i="2"/>
  <c r="E235" i="2"/>
  <c r="G235" i="2"/>
  <c r="D235" i="2"/>
  <c r="F235" i="2"/>
  <c r="H235" i="2"/>
  <c r="L235" i="2"/>
  <c r="J235" i="2"/>
  <c r="I235" i="2"/>
  <c r="E234" i="2"/>
  <c r="L234" i="2"/>
  <c r="D234" i="2"/>
  <c r="F234" i="2"/>
  <c r="H234" i="2"/>
  <c r="I234" i="2"/>
  <c r="G234" i="2"/>
  <c r="E233" i="2"/>
  <c r="D233" i="2"/>
  <c r="L233" i="2"/>
  <c r="G233" i="2"/>
  <c r="E232" i="2"/>
  <c r="L232" i="2"/>
  <c r="D232" i="2"/>
  <c r="F232" i="2"/>
  <c r="H232" i="2"/>
  <c r="J232" i="2"/>
  <c r="I232" i="2"/>
  <c r="E231" i="2"/>
  <c r="D231" i="2"/>
  <c r="F231" i="2"/>
  <c r="E230" i="2"/>
  <c r="D230" i="2"/>
  <c r="L230" i="2"/>
  <c r="G230" i="2"/>
  <c r="E229" i="2"/>
  <c r="G229" i="2"/>
  <c r="D229" i="2"/>
  <c r="F229" i="2"/>
  <c r="H229" i="2"/>
  <c r="L229" i="2"/>
  <c r="K229" i="2"/>
  <c r="J229" i="2"/>
  <c r="I229" i="2"/>
  <c r="E228" i="2"/>
  <c r="L228" i="2"/>
  <c r="D228" i="2"/>
  <c r="H228" i="2"/>
  <c r="F228" i="2"/>
  <c r="K228" i="2"/>
  <c r="J228" i="2"/>
  <c r="G228" i="2"/>
  <c r="E227" i="2"/>
  <c r="G227" i="2"/>
  <c r="D227" i="2"/>
  <c r="F227" i="2"/>
  <c r="H227" i="2"/>
  <c r="L227" i="2"/>
  <c r="J227" i="2"/>
  <c r="I227" i="2"/>
  <c r="E226" i="2"/>
  <c r="G226" i="2"/>
  <c r="D226" i="2"/>
  <c r="F226" i="2"/>
  <c r="H226" i="2"/>
  <c r="I226" i="2"/>
  <c r="E225" i="2"/>
  <c r="D225" i="2"/>
  <c r="G225" i="2"/>
  <c r="E224" i="2"/>
  <c r="D224" i="2"/>
  <c r="F224" i="2"/>
  <c r="H224" i="2"/>
  <c r="J224" i="2"/>
  <c r="I224" i="2"/>
  <c r="E223" i="2"/>
  <c r="D223" i="2"/>
  <c r="E222" i="2"/>
  <c r="D222" i="2"/>
  <c r="F222" i="2"/>
  <c r="L222" i="2"/>
  <c r="J222" i="2"/>
  <c r="G222" i="2"/>
  <c r="E221" i="2"/>
  <c r="G221" i="2"/>
  <c r="D221" i="2"/>
  <c r="F221" i="2"/>
  <c r="H221" i="2"/>
  <c r="L221" i="2"/>
  <c r="K221" i="2"/>
  <c r="J221" i="2"/>
  <c r="I221" i="2"/>
  <c r="E220" i="2"/>
  <c r="L220" i="2"/>
  <c r="D220" i="2"/>
  <c r="H220" i="2"/>
  <c r="F220" i="2"/>
  <c r="K220" i="2"/>
  <c r="J220" i="2"/>
  <c r="G220" i="2"/>
  <c r="E219" i="2"/>
  <c r="G219" i="2"/>
  <c r="D219" i="2"/>
  <c r="F219" i="2"/>
  <c r="H219" i="2"/>
  <c r="L219" i="2"/>
  <c r="J219" i="2"/>
  <c r="I219" i="2"/>
  <c r="E218" i="2"/>
  <c r="D218" i="2"/>
  <c r="F218" i="2"/>
  <c r="H218" i="2"/>
  <c r="I218" i="2"/>
  <c r="E217" i="2"/>
  <c r="D217" i="2"/>
  <c r="G217" i="2"/>
  <c r="E216" i="2"/>
  <c r="D216" i="2"/>
  <c r="F216" i="2"/>
  <c r="H216" i="2"/>
  <c r="L216" i="2"/>
  <c r="J216" i="2"/>
  <c r="I216" i="2"/>
  <c r="E215" i="2"/>
  <c r="D215" i="2"/>
  <c r="K215" i="2"/>
  <c r="E214" i="2"/>
  <c r="D214" i="2"/>
  <c r="F214" i="2"/>
  <c r="L214" i="2"/>
  <c r="G214" i="2"/>
  <c r="E213" i="2"/>
  <c r="G213" i="2"/>
  <c r="D213" i="2"/>
  <c r="F213" i="2"/>
  <c r="H213" i="2"/>
  <c r="L213" i="2"/>
  <c r="K213" i="2"/>
  <c r="J213" i="2"/>
  <c r="I213" i="2"/>
  <c r="E212" i="2"/>
  <c r="L212" i="2"/>
  <c r="D212" i="2"/>
  <c r="H212" i="2"/>
  <c r="F212" i="2"/>
  <c r="K212" i="2"/>
  <c r="J212" i="2"/>
  <c r="G212" i="2"/>
  <c r="E211" i="2"/>
  <c r="D211" i="2"/>
  <c r="K211" i="2"/>
  <c r="F211" i="2"/>
  <c r="H211" i="2"/>
  <c r="L211" i="2"/>
  <c r="J211" i="2"/>
  <c r="I211" i="2"/>
  <c r="G211" i="2"/>
  <c r="E210" i="2"/>
  <c r="D210" i="2"/>
  <c r="F210" i="2"/>
  <c r="H210" i="2"/>
  <c r="J210" i="2"/>
  <c r="I210" i="2"/>
  <c r="G210" i="2"/>
  <c r="E209" i="2"/>
  <c r="L209" i="2"/>
  <c r="D209" i="2"/>
  <c r="G209" i="2"/>
  <c r="E208" i="2"/>
  <c r="D208" i="2"/>
  <c r="F208" i="2"/>
  <c r="H208" i="2"/>
  <c r="J208" i="2"/>
  <c r="I208" i="2"/>
  <c r="E207" i="2"/>
  <c r="D207" i="2"/>
  <c r="E206" i="2"/>
  <c r="D206" i="2"/>
  <c r="F206" i="2"/>
  <c r="J206" i="2"/>
  <c r="G206" i="2"/>
  <c r="E205" i="2"/>
  <c r="G205" i="2"/>
  <c r="D205" i="2"/>
  <c r="F205" i="2"/>
  <c r="H205" i="2"/>
  <c r="L205" i="2"/>
  <c r="K205" i="2"/>
  <c r="J205" i="2"/>
  <c r="I205" i="2"/>
  <c r="E204" i="2"/>
  <c r="D204" i="2"/>
  <c r="G204" i="2"/>
  <c r="E203" i="2"/>
  <c r="D203" i="2"/>
  <c r="F203" i="2"/>
  <c r="H203" i="2"/>
  <c r="L203" i="2"/>
  <c r="K203" i="2"/>
  <c r="J203" i="2"/>
  <c r="I203" i="2"/>
  <c r="G203" i="2"/>
  <c r="E202" i="2"/>
  <c r="L202" i="2"/>
  <c r="D202" i="2"/>
  <c r="F202" i="2"/>
  <c r="H202" i="2"/>
  <c r="J202" i="2"/>
  <c r="I202" i="2"/>
  <c r="E201" i="2"/>
  <c r="L201" i="2"/>
  <c r="D201" i="2"/>
  <c r="F201" i="2"/>
  <c r="G201" i="2"/>
  <c r="E200" i="2"/>
  <c r="D200" i="2"/>
  <c r="F200" i="2"/>
  <c r="H200" i="2"/>
  <c r="J200" i="2"/>
  <c r="I200" i="2"/>
  <c r="E199" i="2"/>
  <c r="D199" i="2"/>
  <c r="G199" i="2"/>
  <c r="E198" i="2"/>
  <c r="D198" i="2"/>
  <c r="G198" i="2"/>
  <c r="E197" i="2"/>
  <c r="D197" i="2"/>
  <c r="F197" i="2"/>
  <c r="H197" i="2"/>
  <c r="I197" i="2"/>
  <c r="E196" i="2"/>
  <c r="D196" i="2"/>
  <c r="F196" i="2"/>
  <c r="K196" i="2"/>
  <c r="J196" i="2"/>
  <c r="G196" i="2"/>
  <c r="E195" i="2"/>
  <c r="D195" i="2"/>
  <c r="F195" i="2"/>
  <c r="H195" i="2"/>
  <c r="L195" i="2"/>
  <c r="K195" i="2"/>
  <c r="J195" i="2"/>
  <c r="I195" i="2"/>
  <c r="G195" i="2"/>
  <c r="E194" i="2"/>
  <c r="G194" i="2"/>
  <c r="D194" i="2"/>
  <c r="F194" i="2"/>
  <c r="H194" i="2"/>
  <c r="L194" i="2"/>
  <c r="K194" i="2"/>
  <c r="J194" i="2"/>
  <c r="I194" i="2"/>
  <c r="E193" i="2"/>
  <c r="L193" i="2"/>
  <c r="D193" i="2"/>
  <c r="F193" i="2"/>
  <c r="H193" i="2"/>
  <c r="J193" i="2"/>
  <c r="I193" i="2"/>
  <c r="G193" i="2"/>
  <c r="E192" i="2"/>
  <c r="D192" i="2"/>
  <c r="L192" i="2"/>
  <c r="G192" i="2"/>
  <c r="E191" i="2"/>
  <c r="D191" i="2"/>
  <c r="F191" i="2"/>
  <c r="H191" i="2"/>
  <c r="L191" i="2"/>
  <c r="J191" i="2"/>
  <c r="I191" i="2"/>
  <c r="E190" i="2"/>
  <c r="D190" i="2"/>
  <c r="F190" i="2"/>
  <c r="E189" i="2"/>
  <c r="D189" i="2"/>
  <c r="G189" i="2"/>
  <c r="E188" i="2"/>
  <c r="G188" i="2"/>
  <c r="D188" i="2"/>
  <c r="F188" i="2"/>
  <c r="H188" i="2"/>
  <c r="L188" i="2"/>
  <c r="K188" i="2"/>
  <c r="I188" i="2"/>
  <c r="E187" i="2"/>
  <c r="L187" i="2"/>
  <c r="D187" i="2"/>
  <c r="H187" i="2"/>
  <c r="F187" i="2"/>
  <c r="K187" i="2"/>
  <c r="J187" i="2"/>
  <c r="G187" i="2"/>
  <c r="E186" i="2"/>
  <c r="G186" i="2"/>
  <c r="D186" i="2"/>
  <c r="K186" i="2"/>
  <c r="F186" i="2"/>
  <c r="H186" i="2"/>
  <c r="L186" i="2"/>
  <c r="J186" i="2"/>
  <c r="I186" i="2"/>
  <c r="E185" i="2"/>
  <c r="L185" i="2"/>
  <c r="D185" i="2"/>
  <c r="F185" i="2"/>
  <c r="H185" i="2"/>
  <c r="J185" i="2"/>
  <c r="I185" i="2"/>
  <c r="G185" i="2"/>
  <c r="E184" i="2"/>
  <c r="D184" i="2"/>
  <c r="L184" i="2"/>
  <c r="G184" i="2"/>
  <c r="E183" i="2"/>
  <c r="L183" i="2"/>
  <c r="D183" i="2"/>
  <c r="F183" i="2"/>
  <c r="H183" i="2"/>
  <c r="J183" i="2"/>
  <c r="I183" i="2"/>
  <c r="E182" i="2"/>
  <c r="D182" i="2"/>
  <c r="F182" i="2"/>
  <c r="E181" i="2"/>
  <c r="D181" i="2"/>
  <c r="G181" i="2"/>
  <c r="E180" i="2"/>
  <c r="G180" i="2"/>
  <c r="D180" i="2"/>
  <c r="F180" i="2"/>
  <c r="H180" i="2"/>
  <c r="L180" i="2"/>
  <c r="K180" i="2"/>
  <c r="I180" i="2"/>
  <c r="E179" i="2"/>
  <c r="L179" i="2"/>
  <c r="D179" i="2"/>
  <c r="H179" i="2"/>
  <c r="F179" i="2"/>
  <c r="K179" i="2"/>
  <c r="J179" i="2"/>
  <c r="G179" i="2"/>
  <c r="E178" i="2"/>
  <c r="G178" i="2"/>
  <c r="D178" i="2"/>
  <c r="K178" i="2"/>
  <c r="F178" i="2"/>
  <c r="H178" i="2"/>
  <c r="L178" i="2"/>
  <c r="J178" i="2"/>
  <c r="I178" i="2"/>
  <c r="E177" i="2"/>
  <c r="L177" i="2"/>
  <c r="D177" i="2"/>
  <c r="F177" i="2"/>
  <c r="H177" i="2"/>
  <c r="J177" i="2"/>
  <c r="I177" i="2"/>
  <c r="G177" i="2"/>
  <c r="E176" i="2"/>
  <c r="D176" i="2"/>
  <c r="L176" i="2"/>
  <c r="G176" i="2"/>
  <c r="E175" i="2"/>
  <c r="L175" i="2"/>
  <c r="D175" i="2"/>
  <c r="F175" i="2"/>
  <c r="H175" i="2"/>
  <c r="J175" i="2"/>
  <c r="I175" i="2"/>
  <c r="E174" i="2"/>
  <c r="D174" i="2"/>
  <c r="F174" i="2"/>
  <c r="E173" i="2"/>
  <c r="D173" i="2"/>
  <c r="G173" i="2"/>
  <c r="E172" i="2"/>
  <c r="G172" i="2"/>
  <c r="D172" i="2"/>
  <c r="F172" i="2"/>
  <c r="H172" i="2"/>
  <c r="L172" i="2"/>
  <c r="K172" i="2"/>
  <c r="I172" i="2"/>
  <c r="E171" i="2"/>
  <c r="L171" i="2"/>
  <c r="D171" i="2"/>
  <c r="H171" i="2"/>
  <c r="F171" i="2"/>
  <c r="K171" i="2"/>
  <c r="J171" i="2"/>
  <c r="G171" i="2"/>
  <c r="E170" i="2"/>
  <c r="G170" i="2"/>
  <c r="D170" i="2"/>
  <c r="K170" i="2"/>
  <c r="F170" i="2"/>
  <c r="H170" i="2"/>
  <c r="L170" i="2"/>
  <c r="J170" i="2"/>
  <c r="I170" i="2"/>
  <c r="E169" i="2"/>
  <c r="L169" i="2"/>
  <c r="D169" i="2"/>
  <c r="F169" i="2"/>
  <c r="H169" i="2"/>
  <c r="J169" i="2"/>
  <c r="I169" i="2"/>
  <c r="G169" i="2"/>
  <c r="E168" i="2"/>
  <c r="D168" i="2"/>
  <c r="L168" i="2"/>
  <c r="G168" i="2"/>
  <c r="E167" i="2"/>
  <c r="L167" i="2"/>
  <c r="D167" i="2"/>
  <c r="F167" i="2"/>
  <c r="H167" i="2"/>
  <c r="J167" i="2"/>
  <c r="I167" i="2"/>
  <c r="E166" i="2"/>
  <c r="D166" i="2"/>
  <c r="F166" i="2"/>
  <c r="E165" i="2"/>
  <c r="D165" i="2"/>
  <c r="G165" i="2"/>
  <c r="E164" i="2"/>
  <c r="G164" i="2"/>
  <c r="D164" i="2"/>
  <c r="F164" i="2"/>
  <c r="H164" i="2"/>
  <c r="L164" i="2"/>
  <c r="K164" i="2"/>
  <c r="I164" i="2"/>
  <c r="E163" i="2"/>
  <c r="L163" i="2"/>
  <c r="D163" i="2"/>
  <c r="H163" i="2"/>
  <c r="F163" i="2"/>
  <c r="K163" i="2"/>
  <c r="J163" i="2"/>
  <c r="G163" i="2"/>
  <c r="E162" i="2"/>
  <c r="D162" i="2"/>
  <c r="K162" i="2"/>
  <c r="F162" i="2"/>
  <c r="H162" i="2"/>
  <c r="L162" i="2"/>
  <c r="J162" i="2"/>
  <c r="I162" i="2"/>
  <c r="G162" i="2"/>
  <c r="E161" i="2"/>
  <c r="L161" i="2"/>
  <c r="D161" i="2"/>
  <c r="F161" i="2"/>
  <c r="H161" i="2"/>
  <c r="J161" i="2"/>
  <c r="I161" i="2"/>
  <c r="G161" i="2"/>
  <c r="E160" i="2"/>
  <c r="L160" i="2"/>
  <c r="D160" i="2"/>
  <c r="K160" i="2"/>
  <c r="G160" i="2"/>
  <c r="E159" i="2"/>
  <c r="L159" i="2"/>
  <c r="D159" i="2"/>
  <c r="F159" i="2"/>
  <c r="H159" i="2"/>
  <c r="J159" i="2"/>
  <c r="I159" i="2"/>
  <c r="E158" i="2"/>
  <c r="D158" i="2"/>
  <c r="F158" i="2"/>
  <c r="E157" i="2"/>
  <c r="D157" i="2"/>
  <c r="L157" i="2"/>
  <c r="G157" i="2"/>
  <c r="E156" i="2"/>
  <c r="G156" i="2"/>
  <c r="D156" i="2"/>
  <c r="F156" i="2"/>
  <c r="H156" i="2"/>
  <c r="L156" i="2"/>
  <c r="K156" i="2"/>
  <c r="J156" i="2"/>
  <c r="I156" i="2"/>
  <c r="E155" i="2"/>
  <c r="L155" i="2"/>
  <c r="D155" i="2"/>
  <c r="H155" i="2"/>
  <c r="F155" i="2"/>
  <c r="K155" i="2"/>
  <c r="J155" i="2"/>
  <c r="G155" i="2"/>
  <c r="E154" i="2"/>
  <c r="D154" i="2"/>
  <c r="K154" i="2"/>
  <c r="F154" i="2"/>
  <c r="H154" i="2"/>
  <c r="L154" i="2"/>
  <c r="J154" i="2"/>
  <c r="I154" i="2"/>
  <c r="G154" i="2"/>
  <c r="E153" i="2"/>
  <c r="D153" i="2"/>
  <c r="F153" i="2"/>
  <c r="H153" i="2"/>
  <c r="J153" i="2"/>
  <c r="I153" i="2"/>
  <c r="G153" i="2"/>
  <c r="E152" i="2"/>
  <c r="L152" i="2"/>
  <c r="D152" i="2"/>
  <c r="G152" i="2"/>
  <c r="E151" i="2"/>
  <c r="D151" i="2"/>
  <c r="F151" i="2"/>
  <c r="H151" i="2"/>
  <c r="L151" i="2"/>
  <c r="J151" i="2"/>
  <c r="I151" i="2"/>
  <c r="E150" i="2"/>
  <c r="D150" i="2"/>
  <c r="K150" i="2"/>
  <c r="E149" i="2"/>
  <c r="D149" i="2"/>
  <c r="F149" i="2"/>
  <c r="L149" i="2"/>
  <c r="J149" i="2"/>
  <c r="G149" i="2"/>
  <c r="E148" i="2"/>
  <c r="G148" i="2"/>
  <c r="D148" i="2"/>
  <c r="F148" i="2"/>
  <c r="H148" i="2"/>
  <c r="L148" i="2"/>
  <c r="K148" i="2"/>
  <c r="J148" i="2"/>
  <c r="I148" i="2"/>
  <c r="E147" i="2"/>
  <c r="L147" i="2"/>
  <c r="D147" i="2"/>
  <c r="H147" i="2"/>
  <c r="F147" i="2"/>
  <c r="K147" i="2"/>
  <c r="J147" i="2"/>
  <c r="G147" i="2"/>
  <c r="E146" i="2"/>
  <c r="D146" i="2"/>
  <c r="K146" i="2"/>
  <c r="F146" i="2"/>
  <c r="H146" i="2"/>
  <c r="L146" i="2"/>
  <c r="J146" i="2"/>
  <c r="I146" i="2"/>
  <c r="G146" i="2"/>
  <c r="E145" i="2"/>
  <c r="D145" i="2"/>
  <c r="F145" i="2"/>
  <c r="H145" i="2"/>
  <c r="J145" i="2"/>
  <c r="I145" i="2"/>
  <c r="G145" i="2"/>
  <c r="E144" i="2"/>
  <c r="D144" i="2"/>
  <c r="G144" i="2"/>
  <c r="E143" i="2"/>
  <c r="D143" i="2"/>
  <c r="F143" i="2"/>
  <c r="H143" i="2"/>
  <c r="J143" i="2"/>
  <c r="I143" i="2"/>
  <c r="E142" i="2"/>
  <c r="D142" i="2"/>
  <c r="E141" i="2"/>
  <c r="D141" i="2"/>
  <c r="F141" i="2"/>
  <c r="J141" i="2"/>
  <c r="G141" i="2"/>
  <c r="E140" i="2"/>
  <c r="G140" i="2"/>
  <c r="D140" i="2"/>
  <c r="F140" i="2"/>
  <c r="H140" i="2"/>
  <c r="L140" i="2"/>
  <c r="K140" i="2"/>
  <c r="J140" i="2"/>
  <c r="I140" i="2"/>
  <c r="E139" i="2"/>
  <c r="L139" i="2"/>
  <c r="D139" i="2"/>
  <c r="H139" i="2"/>
  <c r="F139" i="2"/>
  <c r="K139" i="2"/>
  <c r="J139" i="2"/>
  <c r="G139" i="2"/>
  <c r="E138" i="2"/>
  <c r="D138" i="2"/>
  <c r="K138" i="2"/>
  <c r="F138" i="2"/>
  <c r="H138" i="2"/>
  <c r="L138" i="2"/>
  <c r="J138" i="2"/>
  <c r="I138" i="2"/>
  <c r="G138" i="2"/>
  <c r="E137" i="2"/>
  <c r="D137" i="2"/>
  <c r="F137" i="2"/>
  <c r="H137" i="2"/>
  <c r="J137" i="2"/>
  <c r="I137" i="2"/>
  <c r="G137" i="2"/>
  <c r="E136" i="2"/>
  <c r="L136" i="2"/>
  <c r="D136" i="2"/>
  <c r="J136" i="2"/>
  <c r="F136" i="2"/>
  <c r="G136" i="2"/>
  <c r="E135" i="2"/>
  <c r="D135" i="2"/>
  <c r="F135" i="2"/>
  <c r="H135" i="2"/>
  <c r="L135" i="2"/>
  <c r="J135" i="2"/>
  <c r="I135" i="2"/>
  <c r="E134" i="2"/>
  <c r="L134" i="2"/>
  <c r="D134" i="2"/>
  <c r="K134" i="2"/>
  <c r="E133" i="2"/>
  <c r="D133" i="2"/>
  <c r="F133" i="2"/>
  <c r="L133" i="2"/>
  <c r="J133" i="2"/>
  <c r="G133" i="2"/>
  <c r="E132" i="2"/>
  <c r="G132" i="2"/>
  <c r="D132" i="2"/>
  <c r="F132" i="2"/>
  <c r="H132" i="2"/>
  <c r="L132" i="2"/>
  <c r="K132" i="2"/>
  <c r="J132" i="2"/>
  <c r="I132" i="2"/>
  <c r="E131" i="2"/>
  <c r="D131" i="2"/>
  <c r="F131" i="2"/>
  <c r="J131" i="2"/>
  <c r="E130" i="2"/>
  <c r="D130" i="2"/>
  <c r="K130" i="2"/>
  <c r="L130" i="2"/>
  <c r="I130" i="2"/>
  <c r="G130" i="2"/>
  <c r="E129" i="2"/>
  <c r="D129" i="2"/>
  <c r="F129" i="2"/>
  <c r="H129" i="2"/>
  <c r="L129" i="2"/>
  <c r="K129" i="2"/>
  <c r="J129" i="2"/>
  <c r="I129" i="2"/>
  <c r="G129" i="2"/>
  <c r="E128" i="2"/>
  <c r="D128" i="2"/>
  <c r="F128" i="2"/>
  <c r="K128" i="2"/>
  <c r="G128" i="2"/>
  <c r="E127" i="2"/>
  <c r="D127" i="2"/>
  <c r="F127" i="2"/>
  <c r="H127" i="2"/>
  <c r="L127" i="2"/>
  <c r="J127" i="2"/>
  <c r="I127" i="2"/>
  <c r="E126" i="2"/>
  <c r="D126" i="2"/>
  <c r="K126" i="2"/>
  <c r="G126" i="2"/>
  <c r="E125" i="2"/>
  <c r="D125" i="2"/>
  <c r="F125" i="2"/>
  <c r="L125" i="2"/>
  <c r="K125" i="2"/>
  <c r="J125" i="2"/>
  <c r="G125" i="2"/>
  <c r="E124" i="2"/>
  <c r="D124" i="2"/>
  <c r="J124" i="2"/>
  <c r="E123" i="2"/>
  <c r="D123" i="2"/>
  <c r="H123" i="2"/>
  <c r="F123" i="2"/>
  <c r="L123" i="2"/>
  <c r="J123" i="2"/>
  <c r="I123" i="2"/>
  <c r="G123" i="2"/>
  <c r="E122" i="2"/>
  <c r="L122" i="2"/>
  <c r="D122" i="2"/>
  <c r="F122" i="2"/>
  <c r="H122" i="2"/>
  <c r="J122" i="2"/>
  <c r="I122" i="2"/>
  <c r="G122" i="2"/>
  <c r="E121" i="2"/>
  <c r="L121" i="2"/>
  <c r="D121" i="2"/>
  <c r="F121" i="2"/>
  <c r="G121" i="2"/>
  <c r="E120" i="2"/>
  <c r="L120" i="2"/>
  <c r="D120" i="2"/>
  <c r="F120" i="2"/>
  <c r="H120" i="2"/>
  <c r="I120" i="2"/>
  <c r="E119" i="2"/>
  <c r="D119" i="2"/>
  <c r="F119" i="2"/>
  <c r="E118" i="2"/>
  <c r="D118" i="2"/>
  <c r="E117" i="2"/>
  <c r="G117" i="2"/>
  <c r="D117" i="2"/>
  <c r="F117" i="2"/>
  <c r="H117" i="2"/>
  <c r="L117" i="2"/>
  <c r="K117" i="2"/>
  <c r="I117" i="2"/>
  <c r="E116" i="2"/>
  <c r="D116" i="2"/>
  <c r="H116" i="2"/>
  <c r="F116" i="2"/>
  <c r="K116" i="2"/>
  <c r="J116" i="2"/>
  <c r="G116" i="2"/>
  <c r="E115" i="2"/>
  <c r="D115" i="2"/>
  <c r="F115" i="2"/>
  <c r="H115" i="2"/>
  <c r="L115" i="2"/>
  <c r="K115" i="2"/>
  <c r="J115" i="2"/>
  <c r="I115" i="2"/>
  <c r="G115" i="2"/>
  <c r="E114" i="2"/>
  <c r="L114" i="2"/>
  <c r="D114" i="2"/>
  <c r="F114" i="2"/>
  <c r="H114" i="2"/>
  <c r="J114" i="2"/>
  <c r="I114" i="2"/>
  <c r="G114" i="2"/>
  <c r="E113" i="2"/>
  <c r="L113" i="2"/>
  <c r="D113" i="2"/>
  <c r="F113" i="2"/>
  <c r="G113" i="2"/>
  <c r="E112" i="2"/>
  <c r="L112" i="2"/>
  <c r="D112" i="2"/>
  <c r="F112" i="2"/>
  <c r="H112" i="2"/>
  <c r="I112" i="2"/>
  <c r="E111" i="2"/>
  <c r="D111" i="2"/>
  <c r="F111" i="2"/>
  <c r="E110" i="2"/>
  <c r="D110" i="2"/>
  <c r="Q16" i="2"/>
  <c r="Q15" i="2"/>
  <c r="Q12" i="2"/>
  <c r="P16" i="2"/>
  <c r="P15" i="2"/>
  <c r="O16" i="2"/>
  <c r="O15" i="2"/>
  <c r="N16" i="2"/>
  <c r="N15" i="2"/>
  <c r="N12" i="2"/>
  <c r="E16" i="2"/>
  <c r="E15" i="2"/>
  <c r="D16" i="2"/>
  <c r="D15" i="2"/>
  <c r="D12" i="2"/>
  <c r="M16" i="2"/>
  <c r="M15" i="2"/>
  <c r="M12" i="2"/>
  <c r="G6" i="2"/>
  <c r="G7" i="2"/>
  <c r="G5" i="2"/>
  <c r="G4" i="2"/>
  <c r="D12" i="1"/>
  <c r="D13" i="1"/>
  <c r="D11" i="1"/>
  <c r="Q82" i="1"/>
  <c r="Q81" i="1"/>
  <c r="Q80" i="1"/>
  <c r="Q78" i="1"/>
  <c r="Q77" i="1"/>
  <c r="Q79" i="1"/>
  <c r="Q74" i="1"/>
  <c r="Q76" i="1"/>
  <c r="Q75" i="1"/>
  <c r="Q73" i="1"/>
  <c r="Q72" i="1"/>
  <c r="Q69" i="1"/>
  <c r="Q70" i="1"/>
  <c r="Q71" i="1"/>
  <c r="Q68" i="1"/>
  <c r="Q67" i="1"/>
  <c r="Q66" i="1"/>
  <c r="Q63" i="1"/>
  <c r="Q64" i="1"/>
  <c r="Q65" i="1"/>
  <c r="Q60" i="1"/>
  <c r="Q59" i="1"/>
  <c r="Q57" i="1"/>
  <c r="Q55" i="1"/>
  <c r="Q54" i="1"/>
  <c r="Q53" i="1"/>
  <c r="Q52" i="1"/>
  <c r="Q50" i="1"/>
  <c r="Q48" i="1"/>
  <c r="Q47" i="1"/>
  <c r="Q46" i="1"/>
  <c r="Q44" i="1"/>
  <c r="Q43" i="1"/>
  <c r="Q42" i="1"/>
  <c r="Q41" i="1"/>
  <c r="Q40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7" i="1"/>
  <c r="Q38" i="1"/>
  <c r="Q39" i="1"/>
  <c r="Q61" i="1"/>
  <c r="F16" i="1"/>
  <c r="C17" i="1"/>
  <c r="Q88" i="1"/>
  <c r="Q89" i="1"/>
  <c r="Q90" i="1"/>
  <c r="Q92" i="1"/>
  <c r="Q93" i="1"/>
  <c r="Q94" i="1"/>
  <c r="Q95" i="1"/>
  <c r="Q96" i="1"/>
  <c r="R88" i="1"/>
  <c r="Q62" i="1"/>
  <c r="F126" i="2"/>
  <c r="J126" i="2"/>
  <c r="I126" i="2"/>
  <c r="H126" i="2"/>
  <c r="L126" i="2"/>
  <c r="L131" i="2"/>
  <c r="G131" i="2"/>
  <c r="K131" i="2"/>
  <c r="O12" i="2"/>
  <c r="L110" i="2"/>
  <c r="F110" i="2"/>
  <c r="J110" i="2"/>
  <c r="H110" i="2"/>
  <c r="I110" i="2"/>
  <c r="F142" i="2"/>
  <c r="J142" i="2"/>
  <c r="H142" i="2"/>
  <c r="I142" i="2"/>
  <c r="L231" i="2"/>
  <c r="K231" i="2"/>
  <c r="G231" i="2"/>
  <c r="E12" i="2"/>
  <c r="L119" i="2"/>
  <c r="K119" i="2"/>
  <c r="G119" i="2"/>
  <c r="K144" i="2"/>
  <c r="F144" i="2"/>
  <c r="J144" i="2"/>
  <c r="H144" i="2"/>
  <c r="I144" i="2"/>
  <c r="L223" i="2"/>
  <c r="G223" i="2"/>
  <c r="K223" i="2"/>
  <c r="L158" i="2"/>
  <c r="K158" i="2"/>
  <c r="G158" i="2"/>
  <c r="L137" i="2"/>
  <c r="K137" i="2"/>
  <c r="G197" i="2"/>
  <c r="L197" i="2"/>
  <c r="K197" i="2"/>
  <c r="P12" i="2"/>
  <c r="L111" i="2"/>
  <c r="K111" i="2"/>
  <c r="G111" i="2"/>
  <c r="G124" i="2"/>
  <c r="L124" i="2"/>
  <c r="K124" i="2"/>
  <c r="L118" i="2"/>
  <c r="F118" i="2"/>
  <c r="J118" i="2"/>
  <c r="H118" i="2"/>
  <c r="I118" i="2"/>
  <c r="G112" i="2"/>
  <c r="I113" i="2"/>
  <c r="H113" i="2"/>
  <c r="L116" i="2"/>
  <c r="G120" i="2"/>
  <c r="I121" i="2"/>
  <c r="H121" i="2"/>
  <c r="K123" i="2"/>
  <c r="L142" i="2"/>
  <c r="G142" i="2"/>
  <c r="L144" i="2"/>
  <c r="L145" i="2"/>
  <c r="K145" i="2"/>
  <c r="F150" i="2"/>
  <c r="J150" i="2"/>
  <c r="H150" i="2"/>
  <c r="I150" i="2"/>
  <c r="K152" i="2"/>
  <c r="F152" i="2"/>
  <c r="J152" i="2"/>
  <c r="H152" i="2"/>
  <c r="I152" i="2"/>
  <c r="L173" i="2"/>
  <c r="F173" i="2"/>
  <c r="J173" i="2"/>
  <c r="H173" i="2"/>
  <c r="I173" i="2"/>
  <c r="L190" i="2"/>
  <c r="K190" i="2"/>
  <c r="G190" i="2"/>
  <c r="F207" i="2"/>
  <c r="J207" i="2"/>
  <c r="H207" i="2"/>
  <c r="I207" i="2"/>
  <c r="J113" i="2"/>
  <c r="K114" i="2"/>
  <c r="J121" i="2"/>
  <c r="K122" i="2"/>
  <c r="H130" i="2"/>
  <c r="K141" i="2"/>
  <c r="H141" i="2"/>
  <c r="I141" i="2"/>
  <c r="L150" i="2"/>
  <c r="G150" i="2"/>
  <c r="K198" i="2"/>
  <c r="H198" i="2"/>
  <c r="I198" i="2"/>
  <c r="F198" i="2"/>
  <c r="L198" i="2"/>
  <c r="J198" i="2"/>
  <c r="H204" i="2"/>
  <c r="I204" i="2"/>
  <c r="L204" i="2"/>
  <c r="F204" i="2"/>
  <c r="K204" i="2"/>
  <c r="J204" i="2"/>
  <c r="G110" i="2"/>
  <c r="I111" i="2"/>
  <c r="H111" i="2"/>
  <c r="J112" i="2"/>
  <c r="K113" i="2"/>
  <c r="G118" i="2"/>
  <c r="I119" i="2"/>
  <c r="H119" i="2"/>
  <c r="J120" i="2"/>
  <c r="K121" i="2"/>
  <c r="H124" i="2"/>
  <c r="F130" i="2"/>
  <c r="K143" i="2"/>
  <c r="G143" i="2"/>
  <c r="K149" i="2"/>
  <c r="H149" i="2"/>
  <c r="I149" i="2"/>
  <c r="L153" i="2"/>
  <c r="K153" i="2"/>
  <c r="K157" i="2"/>
  <c r="F157" i="2"/>
  <c r="J157" i="2"/>
  <c r="H157" i="2"/>
  <c r="I157" i="2"/>
  <c r="L165" i="2"/>
  <c r="F165" i="2"/>
  <c r="J165" i="2"/>
  <c r="H165" i="2"/>
  <c r="I165" i="2"/>
  <c r="L182" i="2"/>
  <c r="K182" i="2"/>
  <c r="G182" i="2"/>
  <c r="J111" i="2"/>
  <c r="K112" i="2"/>
  <c r="J119" i="2"/>
  <c r="K120" i="2"/>
  <c r="I124" i="2"/>
  <c r="F124" i="2"/>
  <c r="H125" i="2"/>
  <c r="I125" i="2"/>
  <c r="K127" i="2"/>
  <c r="G127" i="2"/>
  <c r="K133" i="2"/>
  <c r="H133" i="2"/>
  <c r="I133" i="2"/>
  <c r="F134" i="2"/>
  <c r="J134" i="2"/>
  <c r="H134" i="2"/>
  <c r="I134" i="2"/>
  <c r="K142" i="2"/>
  <c r="L143" i="2"/>
  <c r="K151" i="2"/>
  <c r="G151" i="2"/>
  <c r="H128" i="2"/>
  <c r="I128" i="2"/>
  <c r="L174" i="2"/>
  <c r="K174" i="2"/>
  <c r="G174" i="2"/>
  <c r="L189" i="2"/>
  <c r="F189" i="2"/>
  <c r="J189" i="2"/>
  <c r="H189" i="2"/>
  <c r="I189" i="2"/>
  <c r="F199" i="2"/>
  <c r="J199" i="2"/>
  <c r="H199" i="2"/>
  <c r="I199" i="2"/>
  <c r="K110" i="2"/>
  <c r="I116" i="2"/>
  <c r="J117" i="2"/>
  <c r="K118" i="2"/>
  <c r="J128" i="2"/>
  <c r="L128" i="2"/>
  <c r="J130" i="2"/>
  <c r="G134" i="2"/>
  <c r="K136" i="2"/>
  <c r="H136" i="2"/>
  <c r="I136" i="2"/>
  <c r="L141" i="2"/>
  <c r="H131" i="2"/>
  <c r="I131" i="2"/>
  <c r="K135" i="2"/>
  <c r="G135" i="2"/>
  <c r="L166" i="2"/>
  <c r="K166" i="2"/>
  <c r="G166" i="2"/>
  <c r="L181" i="2"/>
  <c r="F181" i="2"/>
  <c r="J181" i="2"/>
  <c r="H181" i="2"/>
  <c r="I181" i="2"/>
  <c r="G159" i="2"/>
  <c r="I160" i="2"/>
  <c r="H160" i="2"/>
  <c r="G167" i="2"/>
  <c r="I168" i="2"/>
  <c r="H168" i="2"/>
  <c r="G175" i="2"/>
  <c r="I176" i="2"/>
  <c r="H176" i="2"/>
  <c r="G183" i="2"/>
  <c r="I184" i="2"/>
  <c r="H184" i="2"/>
  <c r="G191" i="2"/>
  <c r="I192" i="2"/>
  <c r="H192" i="2"/>
  <c r="L199" i="2"/>
  <c r="K201" i="2"/>
  <c r="H201" i="2"/>
  <c r="I201" i="2"/>
  <c r="L207" i="2"/>
  <c r="G207" i="2"/>
  <c r="L210" i="2"/>
  <c r="K210" i="2"/>
  <c r="F215" i="2"/>
  <c r="J215" i="2"/>
  <c r="H215" i="2"/>
  <c r="I215" i="2"/>
  <c r="L217" i="2"/>
  <c r="K217" i="2"/>
  <c r="F217" i="2"/>
  <c r="J217" i="2"/>
  <c r="H217" i="2"/>
  <c r="I217" i="2"/>
  <c r="L218" i="2"/>
  <c r="K218" i="2"/>
  <c r="K222" i="2"/>
  <c r="H222" i="2"/>
  <c r="I222" i="2"/>
  <c r="L238" i="2"/>
  <c r="K238" i="2"/>
  <c r="F238" i="2"/>
  <c r="J238" i="2"/>
  <c r="H238" i="2"/>
  <c r="I238" i="2"/>
  <c r="J160" i="2"/>
  <c r="F160" i="2"/>
  <c r="K161" i="2"/>
  <c r="J168" i="2"/>
  <c r="F168" i="2"/>
  <c r="K169" i="2"/>
  <c r="J176" i="2"/>
  <c r="F176" i="2"/>
  <c r="K177" i="2"/>
  <c r="J184" i="2"/>
  <c r="F184" i="2"/>
  <c r="K185" i="2"/>
  <c r="J192" i="2"/>
  <c r="F192" i="2"/>
  <c r="K193" i="2"/>
  <c r="K200" i="2"/>
  <c r="G200" i="2"/>
  <c r="K206" i="2"/>
  <c r="H206" i="2"/>
  <c r="I206" i="2"/>
  <c r="K208" i="2"/>
  <c r="G208" i="2"/>
  <c r="L215" i="2"/>
  <c r="G215" i="2"/>
  <c r="K224" i="2"/>
  <c r="G224" i="2"/>
  <c r="I158" i="2"/>
  <c r="H158" i="2"/>
  <c r="I166" i="2"/>
  <c r="H166" i="2"/>
  <c r="K168" i="2"/>
  <c r="I174" i="2"/>
  <c r="H174" i="2"/>
  <c r="K176" i="2"/>
  <c r="I182" i="2"/>
  <c r="H182" i="2"/>
  <c r="K184" i="2"/>
  <c r="I190" i="2"/>
  <c r="H190" i="2"/>
  <c r="K192" i="2"/>
  <c r="K199" i="2"/>
  <c r="G202" i="2"/>
  <c r="K214" i="2"/>
  <c r="H214" i="2"/>
  <c r="I214" i="2"/>
  <c r="G218" i="2"/>
  <c r="L224" i="2"/>
  <c r="J158" i="2"/>
  <c r="K159" i="2"/>
  <c r="J166" i="2"/>
  <c r="K167" i="2"/>
  <c r="J174" i="2"/>
  <c r="K175" i="2"/>
  <c r="J182" i="2"/>
  <c r="K183" i="2"/>
  <c r="J190" i="2"/>
  <c r="K191" i="2"/>
  <c r="L200" i="2"/>
  <c r="J201" i="2"/>
  <c r="K207" i="2"/>
  <c r="L208" i="2"/>
  <c r="K216" i="2"/>
  <c r="G216" i="2"/>
  <c r="K230" i="2"/>
  <c r="F230" i="2"/>
  <c r="J230" i="2"/>
  <c r="H230" i="2"/>
  <c r="I230" i="2"/>
  <c r="F252" i="2"/>
  <c r="J252" i="2"/>
  <c r="H252" i="2"/>
  <c r="I252" i="2"/>
  <c r="K252" i="2"/>
  <c r="L239" i="2"/>
  <c r="K239" i="2"/>
  <c r="G239" i="2"/>
  <c r="I139" i="2"/>
  <c r="I147" i="2"/>
  <c r="I155" i="2"/>
  <c r="I163" i="2"/>
  <c r="J164" i="2"/>
  <c r="K165" i="2"/>
  <c r="I171" i="2"/>
  <c r="J172" i="2"/>
  <c r="K173" i="2"/>
  <c r="I179" i="2"/>
  <c r="J180" i="2"/>
  <c r="K181" i="2"/>
  <c r="I187" i="2"/>
  <c r="J188" i="2"/>
  <c r="K189" i="2"/>
  <c r="H196" i="2"/>
  <c r="I196" i="2"/>
  <c r="L196" i="2"/>
  <c r="K202" i="2"/>
  <c r="L206" i="2"/>
  <c r="J214" i="2"/>
  <c r="K209" i="2"/>
  <c r="F209" i="2"/>
  <c r="J209" i="2"/>
  <c r="H209" i="2"/>
  <c r="I209" i="2"/>
  <c r="F223" i="2"/>
  <c r="J223" i="2"/>
  <c r="H223" i="2"/>
  <c r="I223" i="2"/>
  <c r="L225" i="2"/>
  <c r="K225" i="2"/>
  <c r="F225" i="2"/>
  <c r="J225" i="2"/>
  <c r="H225" i="2"/>
  <c r="I225" i="2"/>
  <c r="L226" i="2"/>
  <c r="K226" i="2"/>
  <c r="J218" i="2"/>
  <c r="K219" i="2"/>
  <c r="J226" i="2"/>
  <c r="K227" i="2"/>
  <c r="G232" i="2"/>
  <c r="I233" i="2"/>
  <c r="H233" i="2"/>
  <c r="J234" i="2"/>
  <c r="K235" i="2"/>
  <c r="G240" i="2"/>
  <c r="I241" i="2"/>
  <c r="H241" i="2"/>
  <c r="J242" i="2"/>
  <c r="K245" i="2"/>
  <c r="H249" i="2"/>
  <c r="I249" i="2"/>
  <c r="K251" i="2"/>
  <c r="G251" i="2"/>
  <c r="L252" i="2"/>
  <c r="K257" i="2"/>
  <c r="H257" i="2"/>
  <c r="I257" i="2"/>
  <c r="F258" i="2"/>
  <c r="J258" i="2"/>
  <c r="J279" i="2"/>
  <c r="H279" i="2"/>
  <c r="J282" i="2"/>
  <c r="H282" i="2"/>
  <c r="L283" i="2"/>
  <c r="G283" i="2"/>
  <c r="J233" i="2"/>
  <c r="F233" i="2"/>
  <c r="K234" i="2"/>
  <c r="J241" i="2"/>
  <c r="F241" i="2"/>
  <c r="K242" i="2"/>
  <c r="H246" i="2"/>
  <c r="H250" i="2"/>
  <c r="L258" i="2"/>
  <c r="G258" i="2"/>
  <c r="F260" i="2"/>
  <c r="J260" i="2"/>
  <c r="H260" i="2"/>
  <c r="I260" i="2"/>
  <c r="J265" i="2"/>
  <c r="J273" i="2"/>
  <c r="K279" i="2"/>
  <c r="G279" i="2"/>
  <c r="L280" i="2"/>
  <c r="K280" i="2"/>
  <c r="G280" i="2"/>
  <c r="I231" i="2"/>
  <c r="H231" i="2"/>
  <c r="K233" i="2"/>
  <c r="I239" i="2"/>
  <c r="H239" i="2"/>
  <c r="K241" i="2"/>
  <c r="L242" i="2"/>
  <c r="G244" i="2"/>
  <c r="F246" i="2"/>
  <c r="K253" i="2"/>
  <c r="L254" i="2"/>
  <c r="K254" i="2"/>
  <c r="K259" i="2"/>
  <c r="G259" i="2"/>
  <c r="L260" i="2"/>
  <c r="J231" i="2"/>
  <c r="K232" i="2"/>
  <c r="J239" i="2"/>
  <c r="K240" i="2"/>
  <c r="H244" i="2"/>
  <c r="I244" i="2"/>
  <c r="I246" i="2"/>
  <c r="K258" i="2"/>
  <c r="K261" i="2"/>
  <c r="K268" i="2"/>
  <c r="F268" i="2"/>
  <c r="J268" i="2"/>
  <c r="H268" i="2"/>
  <c r="I268" i="2"/>
  <c r="K276" i="2"/>
  <c r="F276" i="2"/>
  <c r="J276" i="2"/>
  <c r="H276" i="2"/>
  <c r="I276" i="2"/>
  <c r="H285" i="2"/>
  <c r="I285" i="2"/>
  <c r="J285" i="2"/>
  <c r="F285" i="2"/>
  <c r="F250" i="2"/>
  <c r="J250" i="2"/>
  <c r="F266" i="2"/>
  <c r="J266" i="2"/>
  <c r="H266" i="2"/>
  <c r="I266" i="2"/>
  <c r="L269" i="2"/>
  <c r="K269" i="2"/>
  <c r="F274" i="2"/>
  <c r="J274" i="2"/>
  <c r="H274" i="2"/>
  <c r="I274" i="2"/>
  <c r="L277" i="2"/>
  <c r="K277" i="2"/>
  <c r="J197" i="2"/>
  <c r="I212" i="2"/>
  <c r="I220" i="2"/>
  <c r="I228" i="2"/>
  <c r="I236" i="2"/>
  <c r="G243" i="2"/>
  <c r="L246" i="2"/>
  <c r="F249" i="2"/>
  <c r="L250" i="2"/>
  <c r="J254" i="2"/>
  <c r="L266" i="2"/>
  <c r="G266" i="2"/>
  <c r="G269" i="2"/>
  <c r="L274" i="2"/>
  <c r="G274" i="2"/>
  <c r="G277" i="2"/>
  <c r="L279" i="2"/>
  <c r="L282" i="2"/>
  <c r="K265" i="2"/>
  <c r="H265" i="2"/>
  <c r="I265" i="2"/>
  <c r="K267" i="2"/>
  <c r="G267" i="2"/>
  <c r="K273" i="2"/>
  <c r="H273" i="2"/>
  <c r="I273" i="2"/>
  <c r="K275" i="2"/>
  <c r="G275" i="2"/>
  <c r="K262" i="2"/>
  <c r="K270" i="2"/>
  <c r="K278" i="2"/>
  <c r="K281" i="2"/>
  <c r="J284" i="2"/>
  <c r="L290" i="2"/>
  <c r="H291" i="2"/>
  <c r="I291" i="2"/>
  <c r="K303" i="2"/>
  <c r="L303" i="2"/>
  <c r="L307" i="2"/>
  <c r="K307" i="2"/>
  <c r="G307" i="2"/>
  <c r="L278" i="2"/>
  <c r="L281" i="2"/>
  <c r="H283" i="2"/>
  <c r="G286" i="2"/>
  <c r="H286" i="2"/>
  <c r="F292" i="2"/>
  <c r="J292" i="2"/>
  <c r="H292" i="2"/>
  <c r="I292" i="2"/>
  <c r="K287" i="2"/>
  <c r="H290" i="2"/>
  <c r="H293" i="2"/>
  <c r="I293" i="2"/>
  <c r="F293" i="2"/>
  <c r="J293" i="2"/>
  <c r="H299" i="2"/>
  <c r="I299" i="2"/>
  <c r="L306" i="2"/>
  <c r="K306" i="2"/>
  <c r="F306" i="2"/>
  <c r="J306" i="2"/>
  <c r="F290" i="2"/>
  <c r="L292" i="2"/>
  <c r="K293" i="2"/>
  <c r="F294" i="2"/>
  <c r="J294" i="2"/>
  <c r="K299" i="2"/>
  <c r="F300" i="2"/>
  <c r="J300" i="2"/>
  <c r="H300" i="2"/>
  <c r="I300" i="2"/>
  <c r="F286" i="2"/>
  <c r="J286" i="2"/>
  <c r="L294" i="2"/>
  <c r="K294" i="2"/>
  <c r="H301" i="2"/>
  <c r="I301" i="2"/>
  <c r="F301" i="2"/>
  <c r="J301" i="2"/>
  <c r="F318" i="2"/>
  <c r="J318" i="2"/>
  <c r="H318" i="2"/>
  <c r="I318" i="2"/>
  <c r="K322" i="2"/>
  <c r="L322" i="2"/>
  <c r="G322" i="2"/>
  <c r="K332" i="2"/>
  <c r="L332" i="2"/>
  <c r="G332" i="2"/>
  <c r="L300" i="2"/>
  <c r="K301" i="2"/>
  <c r="F302" i="2"/>
  <c r="J302" i="2"/>
  <c r="F310" i="2"/>
  <c r="J310" i="2"/>
  <c r="H310" i="2"/>
  <c r="I310" i="2"/>
  <c r="K311" i="2"/>
  <c r="G311" i="2"/>
  <c r="L311" i="2"/>
  <c r="F323" i="2"/>
  <c r="J323" i="2"/>
  <c r="K323" i="2"/>
  <c r="I323" i="2"/>
  <c r="H323" i="2"/>
  <c r="K295" i="2"/>
  <c r="L295" i="2"/>
  <c r="L302" i="2"/>
  <c r="K302" i="2"/>
  <c r="I105" i="2"/>
  <c r="L105" i="2"/>
  <c r="K105" i="2"/>
  <c r="H105" i="2"/>
  <c r="F105" i="2"/>
  <c r="J105" i="2"/>
  <c r="I73" i="2"/>
  <c r="L73" i="2"/>
  <c r="K73" i="2"/>
  <c r="H73" i="2"/>
  <c r="F73" i="2"/>
  <c r="J73" i="2"/>
  <c r="I41" i="2"/>
  <c r="L41" i="2"/>
  <c r="K41" i="2"/>
  <c r="H41" i="2"/>
  <c r="F41" i="2"/>
  <c r="J41" i="2"/>
  <c r="I308" i="2"/>
  <c r="H308" i="2"/>
  <c r="J309" i="2"/>
  <c r="F309" i="2"/>
  <c r="K310" i="2"/>
  <c r="G315" i="2"/>
  <c r="I316" i="2"/>
  <c r="H316" i="2"/>
  <c r="J317" i="2"/>
  <c r="F317" i="2"/>
  <c r="K318" i="2"/>
  <c r="G320" i="2"/>
  <c r="I81" i="2"/>
  <c r="L81" i="2"/>
  <c r="K81" i="2"/>
  <c r="H81" i="2"/>
  <c r="F81" i="2"/>
  <c r="I49" i="2"/>
  <c r="L49" i="2"/>
  <c r="K49" i="2"/>
  <c r="H49" i="2"/>
  <c r="F49" i="2"/>
  <c r="I307" i="2"/>
  <c r="J308" i="2"/>
  <c r="F308" i="2"/>
  <c r="K309" i="2"/>
  <c r="I315" i="2"/>
  <c r="J316" i="2"/>
  <c r="F316" i="2"/>
  <c r="K317" i="2"/>
  <c r="L318" i="2"/>
  <c r="H322" i="2"/>
  <c r="I322" i="2"/>
  <c r="H327" i="2"/>
  <c r="L333" i="2"/>
  <c r="K333" i="2"/>
  <c r="F333" i="2"/>
  <c r="J333" i="2"/>
  <c r="J93" i="2"/>
  <c r="F93" i="2"/>
  <c r="I93" i="2"/>
  <c r="H93" i="2"/>
  <c r="J61" i="2"/>
  <c r="F61" i="2"/>
  <c r="I61" i="2"/>
  <c r="H61" i="2"/>
  <c r="J29" i="2"/>
  <c r="F29" i="2"/>
  <c r="I29" i="2"/>
  <c r="H29" i="2"/>
  <c r="K29" i="2"/>
  <c r="J314" i="2"/>
  <c r="F314" i="2"/>
  <c r="K315" i="2"/>
  <c r="H319" i="2"/>
  <c r="G323" i="2"/>
  <c r="L323" i="2"/>
  <c r="K326" i="2"/>
  <c r="F329" i="2"/>
  <c r="J329" i="2"/>
  <c r="L334" i="2"/>
  <c r="K334" i="2"/>
  <c r="K12" i="2"/>
  <c r="J85" i="2"/>
  <c r="F85" i="2"/>
  <c r="I85" i="2"/>
  <c r="H85" i="2"/>
  <c r="J53" i="2"/>
  <c r="F53" i="2"/>
  <c r="I53" i="2"/>
  <c r="H53" i="2"/>
  <c r="H12" i="2"/>
  <c r="G12" i="2"/>
  <c r="K314" i="2"/>
  <c r="F319" i="2"/>
  <c r="J12" i="2"/>
  <c r="I97" i="2"/>
  <c r="L97" i="2"/>
  <c r="K97" i="2"/>
  <c r="H97" i="2"/>
  <c r="F97" i="2"/>
  <c r="I65" i="2"/>
  <c r="L65" i="2"/>
  <c r="K65" i="2"/>
  <c r="H65" i="2"/>
  <c r="F65" i="2"/>
  <c r="I33" i="2"/>
  <c r="L33" i="2"/>
  <c r="K33" i="2"/>
  <c r="H33" i="2"/>
  <c r="F33" i="2"/>
  <c r="I319" i="2"/>
  <c r="L327" i="2"/>
  <c r="H330" i="2"/>
  <c r="I330" i="2"/>
  <c r="C12" i="2"/>
  <c r="J109" i="2"/>
  <c r="F109" i="2"/>
  <c r="I109" i="2"/>
  <c r="H109" i="2"/>
  <c r="J77" i="2"/>
  <c r="F77" i="2"/>
  <c r="I77" i="2"/>
  <c r="H77" i="2"/>
  <c r="J45" i="2"/>
  <c r="F45" i="2"/>
  <c r="I45" i="2"/>
  <c r="H45" i="2"/>
  <c r="K45" i="2"/>
  <c r="K324" i="2"/>
  <c r="K330" i="2"/>
  <c r="F331" i="2"/>
  <c r="J331" i="2"/>
  <c r="I89" i="2"/>
  <c r="L89" i="2"/>
  <c r="K89" i="2"/>
  <c r="H89" i="2"/>
  <c r="F89" i="2"/>
  <c r="I57" i="2"/>
  <c r="L57" i="2"/>
  <c r="K57" i="2"/>
  <c r="H57" i="2"/>
  <c r="F57" i="2"/>
  <c r="I25" i="2"/>
  <c r="L25" i="2"/>
  <c r="K25" i="2"/>
  <c r="H25" i="2"/>
  <c r="F25" i="2"/>
  <c r="I309" i="2"/>
  <c r="I317" i="2"/>
  <c r="L319" i="2"/>
  <c r="F321" i="2"/>
  <c r="J321" i="2"/>
  <c r="F322" i="2"/>
  <c r="L324" i="2"/>
  <c r="L325" i="2"/>
  <c r="F325" i="2"/>
  <c r="J325" i="2"/>
  <c r="L330" i="2"/>
  <c r="I331" i="2"/>
  <c r="G331" i="2"/>
  <c r="L331" i="2"/>
  <c r="J101" i="2"/>
  <c r="F101" i="2"/>
  <c r="I101" i="2"/>
  <c r="H101" i="2"/>
  <c r="J69" i="2"/>
  <c r="F69" i="2"/>
  <c r="I69" i="2"/>
  <c r="H69" i="2"/>
  <c r="J37" i="2"/>
  <c r="F37" i="2"/>
  <c r="I37" i="2"/>
  <c r="H37" i="2"/>
  <c r="K37" i="2"/>
  <c r="G327" i="2"/>
  <c r="J106" i="2"/>
  <c r="J98" i="2"/>
  <c r="J90" i="2"/>
  <c r="J82" i="2"/>
  <c r="J74" i="2"/>
  <c r="J66" i="2"/>
  <c r="J58" i="2"/>
  <c r="J50" i="2"/>
  <c r="J42" i="2"/>
  <c r="J34" i="2"/>
  <c r="J26" i="2"/>
  <c r="F12" i="2"/>
  <c r="J102" i="2"/>
  <c r="J94" i="2"/>
  <c r="J86" i="2"/>
  <c r="J78" i="2"/>
  <c r="J70" i="2"/>
  <c r="J62" i="2"/>
  <c r="J54" i="2"/>
  <c r="J46" i="2"/>
  <c r="J38" i="2"/>
  <c r="J30" i="2"/>
  <c r="J22" i="2"/>
  <c r="I106" i="2"/>
  <c r="I98" i="2"/>
  <c r="I90" i="2"/>
  <c r="I82" i="2"/>
  <c r="I74" i="2"/>
  <c r="I66" i="2"/>
  <c r="I58" i="2"/>
  <c r="I50" i="2"/>
  <c r="I42" i="2"/>
  <c r="I34" i="2"/>
  <c r="I26" i="2"/>
  <c r="K102" i="2"/>
  <c r="K94" i="2"/>
  <c r="K86" i="2"/>
  <c r="K78" i="2"/>
  <c r="K70" i="2"/>
  <c r="K62" i="2"/>
  <c r="K54" i="2"/>
  <c r="K46" i="2"/>
  <c r="K38" i="2"/>
  <c r="K137" i="1" l="1"/>
  <c r="P137" i="1"/>
  <c r="S137" i="1" s="1"/>
  <c r="U137" i="1" s="1"/>
  <c r="E125" i="1"/>
  <c r="F125" i="1" s="1"/>
  <c r="G125" i="1" s="1"/>
  <c r="E121" i="1"/>
  <c r="F121" i="1" s="1"/>
  <c r="G121" i="1" s="1"/>
  <c r="E118" i="1"/>
  <c r="F118" i="1" s="1"/>
  <c r="G118" i="1" s="1"/>
  <c r="L118" i="1" s="1"/>
  <c r="E136" i="1"/>
  <c r="F136" i="1" s="1"/>
  <c r="G136" i="1" s="1"/>
  <c r="K136" i="1" s="1"/>
  <c r="E124" i="1"/>
  <c r="F124" i="1" s="1"/>
  <c r="G124" i="1" s="1"/>
  <c r="P124" i="1" s="1"/>
  <c r="S124" i="1" s="1"/>
  <c r="U124" i="1" s="1"/>
  <c r="G120" i="1"/>
  <c r="L120" i="1" s="1"/>
  <c r="E117" i="1"/>
  <c r="F117" i="1" s="1"/>
  <c r="G117" i="1" s="1"/>
  <c r="P117" i="1" s="1"/>
  <c r="S117" i="1" s="1"/>
  <c r="U117" i="1" s="1"/>
  <c r="E138" i="1"/>
  <c r="F138" i="1" s="1"/>
  <c r="G138" i="1" s="1"/>
  <c r="P138" i="1" s="1"/>
  <c r="S138" i="1" s="1"/>
  <c r="U138" i="1" s="1"/>
  <c r="E106" i="1"/>
  <c r="F106" i="1" s="1"/>
  <c r="E123" i="1"/>
  <c r="F123" i="1" s="1"/>
  <c r="G123" i="1" s="1"/>
  <c r="E120" i="1"/>
  <c r="F120" i="1" s="1"/>
  <c r="E116" i="1"/>
  <c r="F116" i="1" s="1"/>
  <c r="G116" i="1" s="1"/>
  <c r="P116" i="1" s="1"/>
  <c r="S116" i="1" s="1"/>
  <c r="U116" i="1" s="1"/>
  <c r="E126" i="1"/>
  <c r="F126" i="1" s="1"/>
  <c r="G126" i="1" s="1"/>
  <c r="P126" i="1" s="1"/>
  <c r="S126" i="1" s="1"/>
  <c r="U126" i="1" s="1"/>
  <c r="W9" i="1"/>
  <c r="W2" i="1"/>
  <c r="W3" i="1"/>
  <c r="P136" i="1"/>
  <c r="S136" i="1" s="1"/>
  <c r="U136" i="1" s="1"/>
  <c r="L123" i="1"/>
  <c r="P123" i="1"/>
  <c r="S123" i="1" s="1"/>
  <c r="U123" i="1" s="1"/>
  <c r="L117" i="1"/>
  <c r="L122" i="1"/>
  <c r="P122" i="1"/>
  <c r="S122" i="1" s="1"/>
  <c r="U122" i="1" s="1"/>
  <c r="L116" i="1"/>
  <c r="P125" i="1"/>
  <c r="S125" i="1" s="1"/>
  <c r="U125" i="1" s="1"/>
  <c r="L125" i="1"/>
  <c r="P119" i="1"/>
  <c r="S119" i="1" s="1"/>
  <c r="U119" i="1" s="1"/>
  <c r="L119" i="1"/>
  <c r="L121" i="1"/>
  <c r="P121" i="1"/>
  <c r="S121" i="1" s="1"/>
  <c r="U121" i="1" s="1"/>
  <c r="P118" i="1"/>
  <c r="S118" i="1" s="1"/>
  <c r="U118" i="1" s="1"/>
  <c r="L115" i="1"/>
  <c r="P115" i="1"/>
  <c r="S115" i="1" s="1"/>
  <c r="U115" i="1" s="1"/>
  <c r="F21" i="2"/>
  <c r="K21" i="2"/>
  <c r="W4" i="1"/>
  <c r="W13" i="1"/>
  <c r="W7" i="1"/>
  <c r="L21" i="2"/>
  <c r="I21" i="2"/>
  <c r="E107" i="1"/>
  <c r="F107" i="1" s="1"/>
  <c r="G107" i="1" s="1"/>
  <c r="K107" i="1" s="1"/>
  <c r="E78" i="1"/>
  <c r="F78" i="1" s="1"/>
  <c r="G78" i="1" s="1"/>
  <c r="E105" i="1"/>
  <c r="F105" i="1" s="1"/>
  <c r="G105" i="1" s="1"/>
  <c r="K105" i="1" s="1"/>
  <c r="E103" i="1"/>
  <c r="F103" i="1" s="1"/>
  <c r="G103" i="1" s="1"/>
  <c r="K103" i="1" s="1"/>
  <c r="E26" i="1"/>
  <c r="F26" i="1" s="1"/>
  <c r="G26" i="1" s="1"/>
  <c r="E109" i="1"/>
  <c r="F109" i="1" s="1"/>
  <c r="G109" i="1" s="1"/>
  <c r="E28" i="1"/>
  <c r="E133" i="1"/>
  <c r="F133" i="1" s="1"/>
  <c r="E104" i="1"/>
  <c r="F104" i="1" s="1"/>
  <c r="G104" i="1" s="1"/>
  <c r="P104" i="1" s="1"/>
  <c r="S104" i="1" s="1"/>
  <c r="U104" i="1" s="1"/>
  <c r="F52" i="1"/>
  <c r="G52" i="1" s="1"/>
  <c r="H52" i="1" s="1"/>
  <c r="E34" i="3"/>
  <c r="E15" i="3"/>
  <c r="E130" i="1"/>
  <c r="F130" i="1" s="1"/>
  <c r="G130" i="1" s="1"/>
  <c r="P130" i="1" s="1"/>
  <c r="S130" i="1" s="1"/>
  <c r="U130" i="1" s="1"/>
  <c r="E56" i="1"/>
  <c r="E23" i="1"/>
  <c r="E33" i="1"/>
  <c r="E39" i="1"/>
  <c r="E61" i="1"/>
  <c r="E67" i="1"/>
  <c r="F67" i="1" s="1"/>
  <c r="G67" i="1" s="1"/>
  <c r="P67" i="1" s="1"/>
  <c r="S67" i="1" s="1"/>
  <c r="U67" i="1" s="1"/>
  <c r="E75" i="1"/>
  <c r="F75" i="1" s="1"/>
  <c r="G75" i="1" s="1"/>
  <c r="P75" i="1" s="1"/>
  <c r="S75" i="1" s="1"/>
  <c r="U75" i="1" s="1"/>
  <c r="E77" i="1"/>
  <c r="F77" i="1" s="1"/>
  <c r="G77" i="1" s="1"/>
  <c r="K77" i="1" s="1"/>
  <c r="E89" i="1"/>
  <c r="F89" i="1" s="1"/>
  <c r="G89" i="1" s="1"/>
  <c r="P89" i="1" s="1"/>
  <c r="S89" i="1" s="1"/>
  <c r="U89" i="1" s="1"/>
  <c r="E129" i="1"/>
  <c r="F129" i="1" s="1"/>
  <c r="E108" i="1"/>
  <c r="F108" i="1" s="1"/>
  <c r="G108" i="1" s="1"/>
  <c r="E99" i="1"/>
  <c r="F99" i="1" s="1"/>
  <c r="G99" i="1" s="1"/>
  <c r="K99" i="1" s="1"/>
  <c r="E134" i="1"/>
  <c r="F134" i="1" s="1"/>
  <c r="G134" i="1" s="1"/>
  <c r="E85" i="1"/>
  <c r="F85" i="1" s="1"/>
  <c r="G85" i="1" s="1"/>
  <c r="E30" i="1"/>
  <c r="E40" i="1"/>
  <c r="E46" i="1"/>
  <c r="F46" i="1" s="1"/>
  <c r="G46" i="1" s="1"/>
  <c r="E60" i="1"/>
  <c r="E68" i="1"/>
  <c r="F68" i="1" s="1"/>
  <c r="G68" i="1" s="1"/>
  <c r="E81" i="1"/>
  <c r="F81" i="1" s="1"/>
  <c r="G81" i="1" s="1"/>
  <c r="P81" i="1" s="1"/>
  <c r="S81" i="1" s="1"/>
  <c r="U81" i="1" s="1"/>
  <c r="E65" i="1"/>
  <c r="F65" i="1" s="1"/>
  <c r="G65" i="1" s="1"/>
  <c r="P65" i="1" s="1"/>
  <c r="S65" i="1" s="1"/>
  <c r="U65" i="1" s="1"/>
  <c r="E101" i="1"/>
  <c r="F101" i="1" s="1"/>
  <c r="G101" i="1" s="1"/>
  <c r="K101" i="1" s="1"/>
  <c r="E95" i="1"/>
  <c r="F95" i="1" s="1"/>
  <c r="G95" i="1" s="1"/>
  <c r="E131" i="1"/>
  <c r="F131" i="1" s="1"/>
  <c r="G131" i="1" s="1"/>
  <c r="E94" i="1"/>
  <c r="F94" i="1" s="1"/>
  <c r="G94" i="1" s="1"/>
  <c r="P94" i="1" s="1"/>
  <c r="S94" i="1" s="1"/>
  <c r="U94" i="1" s="1"/>
  <c r="E49" i="1"/>
  <c r="E51" i="1"/>
  <c r="F51" i="1" s="1"/>
  <c r="G51" i="1" s="1"/>
  <c r="I51" i="1" s="1"/>
  <c r="E24" i="1"/>
  <c r="E34" i="1"/>
  <c r="E41" i="1"/>
  <c r="E47" i="1"/>
  <c r="F47" i="1" s="1"/>
  <c r="G47" i="1" s="1"/>
  <c r="E54" i="1"/>
  <c r="E62" i="1"/>
  <c r="F62" i="1" s="1"/>
  <c r="G62" i="1" s="1"/>
  <c r="H62" i="1" s="1"/>
  <c r="E76" i="1"/>
  <c r="F76" i="1" s="1"/>
  <c r="G76" i="1" s="1"/>
  <c r="P76" i="1" s="1"/>
  <c r="S76" i="1" s="1"/>
  <c r="U76" i="1" s="1"/>
  <c r="E63" i="1"/>
  <c r="F63" i="1" s="1"/>
  <c r="G63" i="1" s="1"/>
  <c r="E93" i="1"/>
  <c r="F93" i="1" s="1"/>
  <c r="G93" i="1" s="1"/>
  <c r="K93" i="1" s="1"/>
  <c r="G129" i="1"/>
  <c r="E100" i="1"/>
  <c r="F100" i="1" s="1"/>
  <c r="G100" i="1" s="1"/>
  <c r="E135" i="1"/>
  <c r="F135" i="1" s="1"/>
  <c r="G135" i="1" s="1"/>
  <c r="P135" i="1" s="1"/>
  <c r="S135" i="1" s="1"/>
  <c r="U135" i="1" s="1"/>
  <c r="E91" i="1"/>
  <c r="E86" i="1"/>
  <c r="F86" i="1" s="1"/>
  <c r="G86" i="1" s="1"/>
  <c r="P86" i="1" s="1"/>
  <c r="S86" i="1" s="1"/>
  <c r="U86" i="1" s="1"/>
  <c r="E58" i="1"/>
  <c r="F58" i="1" s="1"/>
  <c r="G58" i="1" s="1"/>
  <c r="E25" i="1"/>
  <c r="E31" i="1"/>
  <c r="E35" i="1"/>
  <c r="E23" i="3" s="1"/>
  <c r="E42" i="1"/>
  <c r="E48" i="1"/>
  <c r="E55" i="1"/>
  <c r="E69" i="1"/>
  <c r="F69" i="1" s="1"/>
  <c r="G69" i="1" s="1"/>
  <c r="P69" i="1" s="1"/>
  <c r="S69" i="1" s="1"/>
  <c r="U69" i="1" s="1"/>
  <c r="E82" i="1"/>
  <c r="F82" i="1" s="1"/>
  <c r="G82" i="1" s="1"/>
  <c r="E70" i="1"/>
  <c r="F70" i="1" s="1"/>
  <c r="G70" i="1" s="1"/>
  <c r="E112" i="1"/>
  <c r="F112" i="1" s="1"/>
  <c r="G112" i="1" s="1"/>
  <c r="E90" i="1"/>
  <c r="F90" i="1" s="1"/>
  <c r="G90" i="1" s="1"/>
  <c r="K90" i="1" s="1"/>
  <c r="E113" i="1"/>
  <c r="F113" i="1" s="1"/>
  <c r="E110" i="1"/>
  <c r="F110" i="1" s="1"/>
  <c r="G110" i="1" s="1"/>
  <c r="E132" i="1"/>
  <c r="F132" i="1" s="1"/>
  <c r="G132" i="1" s="1"/>
  <c r="K132" i="1" s="1"/>
  <c r="E96" i="1"/>
  <c r="F96" i="1" s="1"/>
  <c r="G96" i="1" s="1"/>
  <c r="K96" i="1" s="1"/>
  <c r="E87" i="1"/>
  <c r="F87" i="1" s="1"/>
  <c r="G87" i="1" s="1"/>
  <c r="P87" i="1" s="1"/>
  <c r="S87" i="1" s="1"/>
  <c r="U87" i="1" s="1"/>
  <c r="E37" i="1"/>
  <c r="E50" i="1"/>
  <c r="F50" i="1" s="1"/>
  <c r="G50" i="1" s="1"/>
  <c r="H50" i="1" s="1"/>
  <c r="E64" i="1"/>
  <c r="F64" i="1" s="1"/>
  <c r="G64" i="1" s="1"/>
  <c r="K64" i="1" s="1"/>
  <c r="E92" i="1"/>
  <c r="F92" i="1" s="1"/>
  <c r="G92" i="1" s="1"/>
  <c r="E111" i="1"/>
  <c r="F111" i="1" s="1"/>
  <c r="G111" i="1" s="1"/>
  <c r="P111" i="1" s="1"/>
  <c r="S111" i="1" s="1"/>
  <c r="U111" i="1" s="1"/>
  <c r="E98" i="1"/>
  <c r="F98" i="1" s="1"/>
  <c r="G98" i="1" s="1"/>
  <c r="E45" i="1"/>
  <c r="E83" i="1"/>
  <c r="F83" i="1" s="1"/>
  <c r="G83" i="1" s="1"/>
  <c r="E32" i="1"/>
  <c r="E38" i="1"/>
  <c r="E43" i="1"/>
  <c r="E57" i="1"/>
  <c r="F57" i="1" s="1"/>
  <c r="G57" i="1" s="1"/>
  <c r="P57" i="1" s="1"/>
  <c r="E22" i="1"/>
  <c r="E72" i="1"/>
  <c r="F72" i="1" s="1"/>
  <c r="G72" i="1" s="1"/>
  <c r="E79" i="1"/>
  <c r="F79" i="1" s="1"/>
  <c r="G79" i="1" s="1"/>
  <c r="K79" i="1" s="1"/>
  <c r="E73" i="1"/>
  <c r="F73" i="1" s="1"/>
  <c r="G73" i="1" s="1"/>
  <c r="E71" i="1"/>
  <c r="F71" i="1" s="1"/>
  <c r="G71" i="1" s="1"/>
  <c r="E27" i="1"/>
  <c r="F27" i="1" s="1"/>
  <c r="R27" i="1" s="1"/>
  <c r="G106" i="1"/>
  <c r="P106" i="1" s="1"/>
  <c r="S106" i="1" s="1"/>
  <c r="U106" i="1" s="1"/>
  <c r="G113" i="1"/>
  <c r="P113" i="1" s="1"/>
  <c r="S113" i="1" s="1"/>
  <c r="U113" i="1" s="1"/>
  <c r="E102" i="1"/>
  <c r="F102" i="1" s="1"/>
  <c r="G102" i="1" s="1"/>
  <c r="P102" i="1" s="1"/>
  <c r="S102" i="1" s="1"/>
  <c r="U102" i="1" s="1"/>
  <c r="G133" i="1"/>
  <c r="K133" i="1" s="1"/>
  <c r="E114" i="1"/>
  <c r="F114" i="1" s="1"/>
  <c r="G114" i="1" s="1"/>
  <c r="E127" i="1"/>
  <c r="F127" i="1" s="1"/>
  <c r="G127" i="1" s="1"/>
  <c r="K127" i="1" s="1"/>
  <c r="E84" i="1"/>
  <c r="F84" i="1" s="1"/>
  <c r="G84" i="1" s="1"/>
  <c r="K84" i="1" s="1"/>
  <c r="E36" i="1"/>
  <c r="F36" i="1" s="1"/>
  <c r="G36" i="1" s="1"/>
  <c r="E29" i="1"/>
  <c r="E44" i="1"/>
  <c r="E53" i="1"/>
  <c r="E59" i="1"/>
  <c r="E80" i="1"/>
  <c r="F80" i="1" s="1"/>
  <c r="G80" i="1" s="1"/>
  <c r="E74" i="1"/>
  <c r="F74" i="1" s="1"/>
  <c r="G74" i="1" s="1"/>
  <c r="P74" i="1" s="1"/>
  <c r="S74" i="1" s="1"/>
  <c r="U74" i="1" s="1"/>
  <c r="E88" i="1"/>
  <c r="F88" i="1" s="1"/>
  <c r="G88" i="1" s="1"/>
  <c r="K88" i="1" s="1"/>
  <c r="E128" i="1"/>
  <c r="F128" i="1" s="1"/>
  <c r="G128" i="1" s="1"/>
  <c r="E97" i="1"/>
  <c r="F97" i="1" s="1"/>
  <c r="G97" i="1" s="1"/>
  <c r="K97" i="1" s="1"/>
  <c r="E66" i="1"/>
  <c r="F66" i="1" s="1"/>
  <c r="G66" i="1" s="1"/>
  <c r="E21" i="1"/>
  <c r="F21" i="1" s="1"/>
  <c r="G21" i="1" s="1"/>
  <c r="F28" i="1"/>
  <c r="G28" i="1" s="1"/>
  <c r="P28" i="1" s="1"/>
  <c r="S28" i="1" s="1"/>
  <c r="U28" i="1" s="1"/>
  <c r="E16" i="3"/>
  <c r="K108" i="1"/>
  <c r="P108" i="1"/>
  <c r="S108" i="1" s="1"/>
  <c r="U108" i="1" s="1"/>
  <c r="P99" i="1"/>
  <c r="S99" i="1" s="1"/>
  <c r="U99" i="1" s="1"/>
  <c r="F35" i="1"/>
  <c r="G35" i="1" s="1"/>
  <c r="P132" i="1"/>
  <c r="S132" i="1" s="1"/>
  <c r="U132" i="1" s="1"/>
  <c r="K89" i="1"/>
  <c r="P97" i="1"/>
  <c r="S97" i="1" s="1"/>
  <c r="U97" i="1" s="1"/>
  <c r="P105" i="1"/>
  <c r="S105" i="1" s="1"/>
  <c r="U105" i="1" s="1"/>
  <c r="K74" i="1"/>
  <c r="K78" i="1"/>
  <c r="P78" i="1"/>
  <c r="S78" i="1" s="1"/>
  <c r="U78" i="1" s="1"/>
  <c r="P73" i="1"/>
  <c r="S73" i="1" s="1"/>
  <c r="U73" i="1" s="1"/>
  <c r="K73" i="1"/>
  <c r="P52" i="1"/>
  <c r="K106" i="1"/>
  <c r="K83" i="1"/>
  <c r="P83" i="1"/>
  <c r="S83" i="1" s="1"/>
  <c r="U83" i="1" s="1"/>
  <c r="K131" i="1"/>
  <c r="P131" i="1"/>
  <c r="S131" i="1" s="1"/>
  <c r="U131" i="1" s="1"/>
  <c r="F17" i="1"/>
  <c r="I13" i="2"/>
  <c r="N13" i="2"/>
  <c r="O13" i="2"/>
  <c r="D13" i="2"/>
  <c r="C13" i="2"/>
  <c r="F13" i="2"/>
  <c r="B15" i="2"/>
  <c r="K13" i="2"/>
  <c r="J13" i="2"/>
  <c r="P13" i="2"/>
  <c r="Q13" i="2"/>
  <c r="L13" i="2"/>
  <c r="M13" i="2"/>
  <c r="E13" i="2"/>
  <c r="H13" i="2"/>
  <c r="G13" i="2"/>
  <c r="W14" i="1"/>
  <c r="W5" i="1"/>
  <c r="W16" i="1"/>
  <c r="W11" i="1"/>
  <c r="W12" i="1"/>
  <c r="W15" i="1"/>
  <c r="W19" i="1"/>
  <c r="W6" i="1"/>
  <c r="W8" i="1"/>
  <c r="W17" i="1"/>
  <c r="W10" i="1"/>
  <c r="W18" i="1"/>
  <c r="H21" i="2"/>
  <c r="D18" i="2"/>
  <c r="C11" i="1"/>
  <c r="I18" i="2"/>
  <c r="H18" i="2"/>
  <c r="L18" i="2"/>
  <c r="C12" i="1"/>
  <c r="J18" i="2"/>
  <c r="F18" i="2"/>
  <c r="G18" i="2"/>
  <c r="K18" i="2"/>
  <c r="C18" i="2"/>
  <c r="P103" i="1" l="1"/>
  <c r="S103" i="1" s="1"/>
  <c r="U103" i="1" s="1"/>
  <c r="K67" i="1"/>
  <c r="K94" i="1"/>
  <c r="K75" i="1"/>
  <c r="L124" i="1"/>
  <c r="O137" i="1"/>
  <c r="H26" i="1"/>
  <c r="S26" i="1" s="1"/>
  <c r="U26" i="1" s="1"/>
  <c r="P26" i="1"/>
  <c r="K138" i="1"/>
  <c r="E32" i="3"/>
  <c r="K130" i="1"/>
  <c r="P64" i="1"/>
  <c r="S64" i="1" s="1"/>
  <c r="U64" i="1" s="1"/>
  <c r="P51" i="1"/>
  <c r="S51" i="1" s="1"/>
  <c r="U51" i="1" s="1"/>
  <c r="K65" i="1"/>
  <c r="K102" i="1"/>
  <c r="P120" i="1"/>
  <c r="S120" i="1" s="1"/>
  <c r="U120" i="1" s="1"/>
  <c r="P101" i="1"/>
  <c r="S101" i="1" s="1"/>
  <c r="U101" i="1" s="1"/>
  <c r="P88" i="1"/>
  <c r="S88" i="1" s="1"/>
  <c r="U88" i="1" s="1"/>
  <c r="P90" i="1"/>
  <c r="S90" i="1" s="1"/>
  <c r="U90" i="1" s="1"/>
  <c r="L126" i="1"/>
  <c r="P77" i="1"/>
  <c r="S77" i="1" s="1"/>
  <c r="U77" i="1" s="1"/>
  <c r="O138" i="1"/>
  <c r="O136" i="1"/>
  <c r="K104" i="1"/>
  <c r="P107" i="1"/>
  <c r="S107" i="1" s="1"/>
  <c r="U107" i="1" s="1"/>
  <c r="K87" i="1"/>
  <c r="P79" i="1"/>
  <c r="S79" i="1" s="1"/>
  <c r="U79" i="1" s="1"/>
  <c r="O119" i="1"/>
  <c r="O120" i="1"/>
  <c r="O121" i="1"/>
  <c r="O126" i="1"/>
  <c r="O122" i="1"/>
  <c r="O115" i="1"/>
  <c r="O123" i="1"/>
  <c r="O117" i="1"/>
  <c r="O118" i="1"/>
  <c r="O116" i="1"/>
  <c r="O124" i="1"/>
  <c r="O125" i="1"/>
  <c r="P133" i="1"/>
  <c r="S133" i="1" s="1"/>
  <c r="U133" i="1" s="1"/>
  <c r="K86" i="1"/>
  <c r="I28" i="1"/>
  <c r="K135" i="1"/>
  <c r="H57" i="1"/>
  <c r="S57" i="1" s="1"/>
  <c r="U57" i="1" s="1"/>
  <c r="P96" i="1"/>
  <c r="S96" i="1" s="1"/>
  <c r="U96" i="1" s="1"/>
  <c r="K69" i="1"/>
  <c r="P50" i="1"/>
  <c r="S50" i="1" s="1"/>
  <c r="U50" i="1" s="1"/>
  <c r="P84" i="1"/>
  <c r="S84" i="1" s="1"/>
  <c r="U84" i="1" s="1"/>
  <c r="K113" i="1"/>
  <c r="K81" i="1"/>
  <c r="O85" i="1"/>
  <c r="O80" i="1"/>
  <c r="O129" i="1"/>
  <c r="O76" i="1"/>
  <c r="O79" i="1"/>
  <c r="O69" i="1"/>
  <c r="O84" i="1"/>
  <c r="O94" i="1"/>
  <c r="O51" i="1"/>
  <c r="O127" i="1"/>
  <c r="O46" i="1"/>
  <c r="O66" i="1"/>
  <c r="O75" i="1"/>
  <c r="O67" i="1"/>
  <c r="O128" i="1"/>
  <c r="O58" i="1"/>
  <c r="O78" i="1"/>
  <c r="O47" i="1"/>
  <c r="O107" i="1"/>
  <c r="O130" i="1"/>
  <c r="O52" i="1"/>
  <c r="O101" i="1"/>
  <c r="O103" i="1"/>
  <c r="O135" i="1"/>
  <c r="O104" i="1"/>
  <c r="O86" i="1"/>
  <c r="O68" i="1"/>
  <c r="O131" i="1"/>
  <c r="O110" i="1"/>
  <c r="O89" i="1"/>
  <c r="O132" i="1"/>
  <c r="O105" i="1"/>
  <c r="O82" i="1"/>
  <c r="O65" i="1"/>
  <c r="O62" i="1"/>
  <c r="O108" i="1"/>
  <c r="O70" i="1"/>
  <c r="O64" i="1"/>
  <c r="O50" i="1"/>
  <c r="O109" i="1"/>
  <c r="O83" i="1"/>
  <c r="O35" i="1"/>
  <c r="O90" i="1"/>
  <c r="O111" i="1"/>
  <c r="O97" i="1"/>
  <c r="O133" i="1"/>
  <c r="O99" i="1"/>
  <c r="O77" i="1"/>
  <c r="O113" i="1"/>
  <c r="O100" i="1"/>
  <c r="O93" i="1"/>
  <c r="O88" i="1"/>
  <c r="O57" i="1"/>
  <c r="O102" i="1"/>
  <c r="O96" i="1"/>
  <c r="O134" i="1"/>
  <c r="O87" i="1"/>
  <c r="O74" i="1"/>
  <c r="O106" i="1"/>
  <c r="O114" i="1"/>
  <c r="O73" i="1"/>
  <c r="O95" i="1"/>
  <c r="O98" i="1"/>
  <c r="O63" i="1"/>
  <c r="O112" i="1"/>
  <c r="O72" i="1"/>
  <c r="O36" i="1"/>
  <c r="O71" i="1"/>
  <c r="O92" i="1"/>
  <c r="O81" i="1"/>
  <c r="C16" i="1"/>
  <c r="D18" i="1" s="1"/>
  <c r="K72" i="1"/>
  <c r="P72" i="1"/>
  <c r="S72" i="1" s="1"/>
  <c r="U72" i="1" s="1"/>
  <c r="K76" i="1"/>
  <c r="K111" i="1"/>
  <c r="P62" i="1"/>
  <c r="S62" i="1" s="1"/>
  <c r="U62" i="1" s="1"/>
  <c r="F53" i="1"/>
  <c r="G53" i="1" s="1"/>
  <c r="E35" i="3"/>
  <c r="K114" i="1"/>
  <c r="P114" i="1"/>
  <c r="S114" i="1" s="1"/>
  <c r="U114" i="1" s="1"/>
  <c r="P110" i="1"/>
  <c r="S110" i="1" s="1"/>
  <c r="U110" i="1" s="1"/>
  <c r="K110" i="1"/>
  <c r="F55" i="1"/>
  <c r="G55" i="1" s="1"/>
  <c r="E37" i="3"/>
  <c r="E46" i="3"/>
  <c r="F91" i="1"/>
  <c r="G91" i="1" s="1"/>
  <c r="F54" i="1"/>
  <c r="G54" i="1" s="1"/>
  <c r="E36" i="3"/>
  <c r="H46" i="1"/>
  <c r="P46" i="1"/>
  <c r="F39" i="1"/>
  <c r="G39" i="1" s="1"/>
  <c r="E26" i="3"/>
  <c r="P127" i="1"/>
  <c r="S127" i="1" s="1"/>
  <c r="U127" i="1" s="1"/>
  <c r="K128" i="1"/>
  <c r="P128" i="1"/>
  <c r="S128" i="1" s="1"/>
  <c r="U128" i="1" s="1"/>
  <c r="F44" i="1"/>
  <c r="G44" i="1" s="1"/>
  <c r="E31" i="3"/>
  <c r="F48" i="1"/>
  <c r="G48" i="1" s="1"/>
  <c r="E33" i="3"/>
  <c r="K95" i="1"/>
  <c r="P95" i="1"/>
  <c r="S95" i="1" s="1"/>
  <c r="U95" i="1" s="1"/>
  <c r="F40" i="1"/>
  <c r="G40" i="1" s="1"/>
  <c r="E27" i="3"/>
  <c r="P109" i="1"/>
  <c r="S109" i="1" s="1"/>
  <c r="U109" i="1" s="1"/>
  <c r="K109" i="1"/>
  <c r="E21" i="3"/>
  <c r="F33" i="1"/>
  <c r="G33" i="1" s="1"/>
  <c r="P93" i="1"/>
  <c r="S93" i="1" s="1"/>
  <c r="U93" i="1" s="1"/>
  <c r="E42" i="3"/>
  <c r="F45" i="1"/>
  <c r="G45" i="1" s="1"/>
  <c r="F37" i="1"/>
  <c r="G37" i="1" s="1"/>
  <c r="E24" i="3"/>
  <c r="F42" i="1"/>
  <c r="G42" i="1" s="1"/>
  <c r="E29" i="3"/>
  <c r="K100" i="1"/>
  <c r="P100" i="1"/>
  <c r="S100" i="1" s="1"/>
  <c r="U100" i="1" s="1"/>
  <c r="F41" i="1"/>
  <c r="G41" i="1" s="1"/>
  <c r="E28" i="3"/>
  <c r="E18" i="3"/>
  <c r="F30" i="1"/>
  <c r="G30" i="1" s="1"/>
  <c r="E12" i="3"/>
  <c r="F23" i="1"/>
  <c r="G23" i="1" s="1"/>
  <c r="S52" i="1"/>
  <c r="U52" i="1" s="1"/>
  <c r="F22" i="1"/>
  <c r="G22" i="1" s="1"/>
  <c r="E11" i="3"/>
  <c r="K98" i="1"/>
  <c r="P98" i="1"/>
  <c r="S98" i="1" s="1"/>
  <c r="U98" i="1" s="1"/>
  <c r="K112" i="1"/>
  <c r="P112" i="1"/>
  <c r="S112" i="1" s="1"/>
  <c r="U112" i="1" s="1"/>
  <c r="K129" i="1"/>
  <c r="P129" i="1"/>
  <c r="S129" i="1" s="1"/>
  <c r="U129" i="1" s="1"/>
  <c r="F34" i="1"/>
  <c r="G34" i="1" s="1"/>
  <c r="E22" i="3"/>
  <c r="I36" i="1"/>
  <c r="P36" i="1"/>
  <c r="S36" i="1" s="1"/>
  <c r="U36" i="1" s="1"/>
  <c r="E44" i="3"/>
  <c r="F56" i="1"/>
  <c r="G56" i="1" s="1"/>
  <c r="P80" i="1"/>
  <c r="S80" i="1" s="1"/>
  <c r="U80" i="1" s="1"/>
  <c r="K80" i="1"/>
  <c r="F29" i="1"/>
  <c r="G29" i="1" s="1"/>
  <c r="E17" i="3"/>
  <c r="K70" i="1"/>
  <c r="P70" i="1"/>
  <c r="S70" i="1" s="1"/>
  <c r="U70" i="1" s="1"/>
  <c r="F31" i="1"/>
  <c r="G31" i="1" s="1"/>
  <c r="E19" i="3"/>
  <c r="F24" i="1"/>
  <c r="G24" i="1" s="1"/>
  <c r="E13" i="3"/>
  <c r="K85" i="1"/>
  <c r="P85" i="1"/>
  <c r="S85" i="1" s="1"/>
  <c r="U85" i="1" s="1"/>
  <c r="E30" i="3"/>
  <c r="F43" i="1"/>
  <c r="G43" i="1" s="1"/>
  <c r="P92" i="1"/>
  <c r="S92" i="1" s="1"/>
  <c r="U92" i="1" s="1"/>
  <c r="K92" i="1"/>
  <c r="P82" i="1"/>
  <c r="S82" i="1" s="1"/>
  <c r="U82" i="1" s="1"/>
  <c r="K82" i="1"/>
  <c r="E14" i="3"/>
  <c r="F25" i="1"/>
  <c r="G25" i="1" s="1"/>
  <c r="P63" i="1"/>
  <c r="S63" i="1" s="1"/>
  <c r="U63" i="1" s="1"/>
  <c r="K63" i="1"/>
  <c r="K68" i="1"/>
  <c r="P68" i="1"/>
  <c r="S68" i="1" s="1"/>
  <c r="U68" i="1" s="1"/>
  <c r="P134" i="1"/>
  <c r="S134" i="1" s="1"/>
  <c r="U134" i="1" s="1"/>
  <c r="K134" i="1"/>
  <c r="I21" i="1"/>
  <c r="P21" i="1"/>
  <c r="S21" i="1" s="1"/>
  <c r="U21" i="1" s="1"/>
  <c r="E25" i="3"/>
  <c r="F38" i="1"/>
  <c r="G38" i="1" s="1"/>
  <c r="I58" i="1"/>
  <c r="P58" i="1"/>
  <c r="S58" i="1" s="1"/>
  <c r="U58" i="1" s="1"/>
  <c r="F49" i="1"/>
  <c r="G49" i="1" s="1"/>
  <c r="E43" i="3"/>
  <c r="F60" i="1"/>
  <c r="G60" i="1" s="1"/>
  <c r="E39" i="3"/>
  <c r="K66" i="1"/>
  <c r="P66" i="1"/>
  <c r="S66" i="1" s="1"/>
  <c r="U66" i="1" s="1"/>
  <c r="F59" i="1"/>
  <c r="G59" i="1" s="1"/>
  <c r="E38" i="3"/>
  <c r="P71" i="1"/>
  <c r="S71" i="1" s="1"/>
  <c r="U71" i="1" s="1"/>
  <c r="K71" i="1"/>
  <c r="E20" i="3"/>
  <c r="F32" i="1"/>
  <c r="G32" i="1" s="1"/>
  <c r="F61" i="1"/>
  <c r="G61" i="1" s="1"/>
  <c r="E40" i="3"/>
  <c r="H35" i="1"/>
  <c r="P35" i="1"/>
  <c r="H47" i="1"/>
  <c r="P47" i="1"/>
  <c r="O1" i="2"/>
  <c r="O2" i="2"/>
  <c r="O3" i="2"/>
  <c r="O6" i="2"/>
  <c r="O4" i="2"/>
  <c r="O5" i="2"/>
  <c r="E18" i="2"/>
  <c r="O39" i="1" l="1"/>
  <c r="O37" i="1"/>
  <c r="O60" i="1"/>
  <c r="H60" i="1"/>
  <c r="P60" i="1"/>
  <c r="D15" i="1"/>
  <c r="C19" i="1" s="1"/>
  <c r="H53" i="1"/>
  <c r="P53" i="1"/>
  <c r="O54" i="1"/>
  <c r="O59" i="1"/>
  <c r="H49" i="1"/>
  <c r="P49" i="1"/>
  <c r="P24" i="1"/>
  <c r="H24" i="1"/>
  <c r="H23" i="1"/>
  <c r="P23" i="1"/>
  <c r="P33" i="1"/>
  <c r="H33" i="1"/>
  <c r="O34" i="1"/>
  <c r="O53" i="1"/>
  <c r="H29" i="1"/>
  <c r="P29" i="1"/>
  <c r="S35" i="1"/>
  <c r="U35" i="1" s="1"/>
  <c r="P59" i="1"/>
  <c r="H59" i="1"/>
  <c r="P56" i="1"/>
  <c r="H56" i="1"/>
  <c r="H42" i="1"/>
  <c r="P42" i="1"/>
  <c r="P48" i="1"/>
  <c r="H48" i="1"/>
  <c r="H39" i="1"/>
  <c r="P39" i="1"/>
  <c r="H55" i="1"/>
  <c r="P55" i="1"/>
  <c r="O32" i="1"/>
  <c r="O56" i="1"/>
  <c r="O55" i="1"/>
  <c r="O61" i="1"/>
  <c r="H31" i="1"/>
  <c r="P31" i="1"/>
  <c r="P30" i="1"/>
  <c r="H30" i="1"/>
  <c r="S46" i="1"/>
  <c r="U46" i="1" s="1"/>
  <c r="O33" i="1"/>
  <c r="O41" i="1"/>
  <c r="O45" i="1"/>
  <c r="P61" i="1"/>
  <c r="S61" i="1" s="1"/>
  <c r="U61" i="1" s="1"/>
  <c r="J61" i="1"/>
  <c r="P38" i="1"/>
  <c r="H38" i="1"/>
  <c r="P43" i="1"/>
  <c r="H43" i="1"/>
  <c r="P37" i="1"/>
  <c r="H37" i="1"/>
  <c r="P44" i="1"/>
  <c r="H44" i="1"/>
  <c r="O42" i="1"/>
  <c r="O44" i="1"/>
  <c r="H22" i="1"/>
  <c r="P22" i="1"/>
  <c r="P91" i="1"/>
  <c r="S91" i="1" s="1"/>
  <c r="U91" i="1" s="1"/>
  <c r="K91" i="1"/>
  <c r="H32" i="1"/>
  <c r="P32" i="1"/>
  <c r="D16" i="1"/>
  <c r="D19" i="1" s="1"/>
  <c r="H45" i="1"/>
  <c r="P45" i="1"/>
  <c r="O48" i="1"/>
  <c r="C15" i="1"/>
  <c r="H34" i="1"/>
  <c r="P34" i="1"/>
  <c r="H25" i="1"/>
  <c r="P25" i="1"/>
  <c r="H41" i="1"/>
  <c r="P41" i="1"/>
  <c r="P40" i="1"/>
  <c r="H40" i="1"/>
  <c r="S40" i="1" s="1"/>
  <c r="U40" i="1" s="1"/>
  <c r="P54" i="1"/>
  <c r="H54" i="1"/>
  <c r="O43" i="1"/>
  <c r="O91" i="1"/>
  <c r="O40" i="1"/>
  <c r="O38" i="1"/>
  <c r="O49" i="1"/>
  <c r="S47" i="1"/>
  <c r="U47" i="1" s="1"/>
  <c r="O7" i="2"/>
  <c r="E5" i="2" s="1"/>
  <c r="Q284" i="2"/>
  <c r="Q232" i="2"/>
  <c r="Q78" i="2"/>
  <c r="Q64" i="2"/>
  <c r="Q330" i="2"/>
  <c r="Q163" i="2"/>
  <c r="Q307" i="2"/>
  <c r="Q323" i="2"/>
  <c r="Q207" i="2"/>
  <c r="Q321" i="2"/>
  <c r="Q185" i="2"/>
  <c r="Q295" i="2"/>
  <c r="Q139" i="2"/>
  <c r="Q298" i="2"/>
  <c r="Q169" i="2"/>
  <c r="Q42" i="2"/>
  <c r="Q32" i="2"/>
  <c r="Q195" i="2"/>
  <c r="Q190" i="2"/>
  <c r="Q43" i="2"/>
  <c r="Q326" i="2"/>
  <c r="Q276" i="2"/>
  <c r="Q175" i="2"/>
  <c r="Q110" i="2"/>
  <c r="Q315" i="2"/>
  <c r="Q161" i="2"/>
  <c r="Q331" i="2"/>
  <c r="Q215" i="2"/>
  <c r="Q245" i="2"/>
  <c r="Q293" i="2"/>
  <c r="Q277" i="2"/>
  <c r="Q144" i="2"/>
  <c r="Q122" i="2"/>
  <c r="Q130" i="2"/>
  <c r="Q132" i="2"/>
  <c r="Q33" i="2"/>
  <c r="Q124" i="2"/>
  <c r="Q242" i="2"/>
  <c r="Q234" i="2"/>
  <c r="Q254" i="2"/>
  <c r="Q148" i="2"/>
  <c r="Q166" i="2"/>
  <c r="Q158" i="2"/>
  <c r="Q80" i="2"/>
  <c r="Q262" i="2"/>
  <c r="Q297" i="2"/>
  <c r="Q99" i="2"/>
  <c r="Q159" i="2"/>
  <c r="Q68" i="2"/>
  <c r="Q334" i="2"/>
  <c r="Q287" i="2"/>
  <c r="Q30" i="2"/>
  <c r="Q53" i="2"/>
  <c r="Q259" i="2"/>
  <c r="Q164" i="2"/>
  <c r="Q134" i="2"/>
  <c r="Q225" i="2"/>
  <c r="Q209" i="2"/>
  <c r="Q316" i="2"/>
  <c r="Q248" i="2"/>
  <c r="Q76" i="2"/>
  <c r="Q129" i="2"/>
  <c r="Q291" i="2"/>
  <c r="Q194" i="2"/>
  <c r="Q128" i="2"/>
  <c r="Q151" i="2"/>
  <c r="Q314" i="2"/>
  <c r="Q105" i="2"/>
  <c r="Q223" i="2"/>
  <c r="Q114" i="2"/>
  <c r="Q302" i="2"/>
  <c r="Q182" i="2"/>
  <c r="Q249" i="2"/>
  <c r="Q214" i="2"/>
  <c r="Q282" i="2"/>
  <c r="Q157" i="2"/>
  <c r="Q62" i="2"/>
  <c r="Q115" i="2"/>
  <c r="Q44" i="2"/>
  <c r="Q142" i="2"/>
  <c r="Q218" i="2"/>
  <c r="Q63" i="2"/>
  <c r="Q98" i="2"/>
  <c r="Q28" i="2"/>
  <c r="Q180" i="2"/>
  <c r="Q203" i="2"/>
  <c r="Q136" i="2"/>
  <c r="Q109" i="2"/>
  <c r="Q308" i="2"/>
  <c r="Q174" i="2"/>
  <c r="Q88" i="2"/>
  <c r="Q274" i="2"/>
  <c r="Q90" i="2"/>
  <c r="Q220" i="2"/>
  <c r="Q200" i="2"/>
  <c r="Q97" i="2"/>
  <c r="Q27" i="2"/>
  <c r="Q252" i="2"/>
  <c r="Q54" i="2"/>
  <c r="Q48" i="2"/>
  <c r="Q296" i="2"/>
  <c r="Q123" i="2"/>
  <c r="Q253" i="2"/>
  <c r="Q167" i="2"/>
  <c r="Q222" i="2"/>
  <c r="Q208" i="2"/>
  <c r="Q275" i="2"/>
  <c r="Q191" i="2"/>
  <c r="Q126" i="2"/>
  <c r="Q58" i="2"/>
  <c r="Q22" i="2"/>
  <c r="Q250" i="2"/>
  <c r="Q210" i="2"/>
  <c r="Q311" i="2"/>
  <c r="Q38" i="2"/>
  <c r="Q49" i="2"/>
  <c r="Q236" i="2"/>
  <c r="Q261" i="2"/>
  <c r="Q87" i="2"/>
  <c r="Q26" i="2"/>
  <c r="Q247" i="2"/>
  <c r="Q153" i="2"/>
  <c r="Q52" i="2"/>
  <c r="Q147" i="2"/>
  <c r="Q55" i="2"/>
  <c r="Q50" i="2"/>
  <c r="Q294" i="2"/>
  <c r="Q155" i="2"/>
  <c r="Q72" i="2"/>
  <c r="Q165" i="2"/>
  <c r="Q227" i="2"/>
  <c r="Q24" i="2"/>
  <c r="Q111" i="2"/>
  <c r="Q320" i="2"/>
  <c r="Q230" i="2"/>
  <c r="Q303" i="2"/>
  <c r="Q265" i="2"/>
  <c r="Q107" i="2"/>
  <c r="Q281" i="2"/>
  <c r="Q176" i="2"/>
  <c r="Q216" i="2"/>
  <c r="Q333" i="2"/>
  <c r="Q211" i="2"/>
  <c r="Q94" i="2"/>
  <c r="Q79" i="2"/>
  <c r="Q137" i="2"/>
  <c r="Q168" i="2"/>
  <c r="Q278" i="2"/>
  <c r="Q181" i="2"/>
  <c r="Q257" i="2"/>
  <c r="Q217" i="2"/>
  <c r="Q73" i="2"/>
  <c r="Q335" i="2"/>
  <c r="Q199" i="2"/>
  <c r="Q51" i="2"/>
  <c r="Q82" i="2"/>
  <c r="Q325" i="2"/>
  <c r="Q66" i="2"/>
  <c r="Q120" i="2"/>
  <c r="Q260" i="2"/>
  <c r="Q100" i="2"/>
  <c r="Q239" i="2"/>
  <c r="Q96" i="2"/>
  <c r="Q231" i="2"/>
  <c r="Q318" i="2"/>
  <c r="Q299" i="2"/>
  <c r="Q289" i="2"/>
  <c r="Q244" i="2"/>
  <c r="Q201" i="2"/>
  <c r="Q205" i="2"/>
  <c r="Q71" i="2"/>
  <c r="Q69" i="2"/>
  <c r="Q258" i="2"/>
  <c r="Q102" i="2"/>
  <c r="Q212" i="2"/>
  <c r="Q59" i="2"/>
  <c r="Q57" i="2"/>
  <c r="Q198" i="2"/>
  <c r="Q149" i="2"/>
  <c r="Q92" i="2"/>
  <c r="Q243" i="2"/>
  <c r="Q229" i="2"/>
  <c r="Q131" i="2"/>
  <c r="Q93" i="2"/>
  <c r="Q283" i="2"/>
  <c r="Q37" i="2"/>
  <c r="Q112" i="2"/>
  <c r="Q226" i="2"/>
  <c r="Q269" i="2"/>
  <c r="Q196" i="2"/>
  <c r="Q60" i="2"/>
  <c r="Q206" i="2"/>
  <c r="Q143" i="2"/>
  <c r="Q77" i="2"/>
  <c r="Q67" i="2"/>
  <c r="Q272" i="2"/>
  <c r="Q154" i="2"/>
  <c r="Q65" i="2"/>
  <c r="Q224" i="2"/>
  <c r="Q285" i="2"/>
  <c r="Q264" i="2"/>
  <c r="Q301" i="2"/>
  <c r="Q186" i="2"/>
  <c r="Q138" i="2"/>
  <c r="Q193" i="2"/>
  <c r="Q35" i="2"/>
  <c r="Q233" i="2"/>
  <c r="Q292" i="2"/>
  <c r="Q46" i="2"/>
  <c r="Q179" i="2"/>
  <c r="Q202" i="2"/>
  <c r="Q172" i="2"/>
  <c r="Q270" i="2"/>
  <c r="Q127" i="2"/>
  <c r="Q56" i="2"/>
  <c r="Q86" i="2"/>
  <c r="Q240" i="2"/>
  <c r="Q83" i="2"/>
  <c r="Q121" i="2"/>
  <c r="Q235" i="2"/>
  <c r="Q219" i="2"/>
  <c r="Q61" i="2"/>
  <c r="Q34" i="2"/>
  <c r="Q286" i="2"/>
  <c r="Q317" i="2"/>
  <c r="Q85" i="2"/>
  <c r="Q150" i="2"/>
  <c r="Q256" i="2"/>
  <c r="Q255" i="2"/>
  <c r="Q108" i="2"/>
  <c r="Q329" i="2"/>
  <c r="Q74" i="2"/>
  <c r="Q221" i="2"/>
  <c r="Q324" i="2"/>
  <c r="Q81" i="2"/>
  <c r="Q162" i="2"/>
  <c r="Q288" i="2"/>
  <c r="Q312" i="2"/>
  <c r="Q184" i="2"/>
  <c r="Q263" i="2"/>
  <c r="Q36" i="2"/>
  <c r="Q266" i="2"/>
  <c r="Q156" i="2"/>
  <c r="Q267" i="2"/>
  <c r="Q237" i="2"/>
  <c r="Q170" i="2"/>
  <c r="Q332" i="2"/>
  <c r="Q31" i="2"/>
  <c r="Q192" i="2"/>
  <c r="Q91" i="2"/>
  <c r="Q89" i="2"/>
  <c r="Q280" i="2"/>
  <c r="Q310" i="2"/>
  <c r="Q273" i="2"/>
  <c r="Q183" i="2"/>
  <c r="Q304" i="2"/>
  <c r="Q313" i="2"/>
  <c r="Q171" i="2"/>
  <c r="Q305" i="2"/>
  <c r="Q140" i="2"/>
  <c r="Q116" i="2"/>
  <c r="Q327" i="2"/>
  <c r="Q178" i="2"/>
  <c r="Q204" i="2"/>
  <c r="Q306" i="2"/>
  <c r="Q309" i="2"/>
  <c r="Q113" i="2"/>
  <c r="Q322" i="2"/>
  <c r="Q152" i="2"/>
  <c r="Q300" i="2"/>
  <c r="Q119" i="2"/>
  <c r="Q173" i="2"/>
  <c r="Q70" i="2"/>
  <c r="Q47" i="2"/>
  <c r="Q84" i="2"/>
  <c r="Q45" i="2"/>
  <c r="Q103" i="2"/>
  <c r="Q279" i="2"/>
  <c r="Q251" i="2"/>
  <c r="Q268" i="2"/>
  <c r="Q213" i="2"/>
  <c r="Q23" i="2"/>
  <c r="Q95" i="2"/>
  <c r="Q118" i="2"/>
  <c r="Q41" i="2"/>
  <c r="Q135" i="2"/>
  <c r="Q125" i="2"/>
  <c r="Q101" i="2"/>
  <c r="Q177" i="2"/>
  <c r="Q146" i="2"/>
  <c r="Q160" i="2"/>
  <c r="Q238" i="2"/>
  <c r="Q290" i="2"/>
  <c r="Q328" i="2"/>
  <c r="Q25" i="2"/>
  <c r="Q29" i="2"/>
  <c r="Q187" i="2"/>
  <c r="Q145" i="2"/>
  <c r="Q197" i="2"/>
  <c r="Q117" i="2"/>
  <c r="Q21" i="2"/>
  <c r="Q241" i="2"/>
  <c r="Q246" i="2"/>
  <c r="Q39" i="2"/>
  <c r="Q40" i="2"/>
  <c r="Q271" i="2"/>
  <c r="Q319" i="2"/>
  <c r="Q141" i="2"/>
  <c r="Q75" i="2"/>
  <c r="Q189" i="2"/>
  <c r="Q104" i="2"/>
  <c r="Q133" i="2"/>
  <c r="Q106" i="2"/>
  <c r="Q188" i="2"/>
  <c r="Q228" i="2"/>
  <c r="P101" i="2"/>
  <c r="P122" i="2"/>
  <c r="P187" i="2"/>
  <c r="P189" i="2"/>
  <c r="P216" i="2"/>
  <c r="P47" i="2"/>
  <c r="P143" i="2"/>
  <c r="P330" i="2"/>
  <c r="P311" i="2"/>
  <c r="P292" i="2"/>
  <c r="P146" i="2"/>
  <c r="P36" i="2"/>
  <c r="P247" i="2"/>
  <c r="P43" i="2"/>
  <c r="P39" i="2"/>
  <c r="P42" i="2"/>
  <c r="P206" i="2"/>
  <c r="P87" i="2"/>
  <c r="P205" i="2"/>
  <c r="P186" i="2"/>
  <c r="P246" i="2"/>
  <c r="P213" i="2"/>
  <c r="P103" i="2"/>
  <c r="P268" i="2"/>
  <c r="P110" i="2"/>
  <c r="P46" i="2"/>
  <c r="P288" i="2"/>
  <c r="P245" i="2"/>
  <c r="P214" i="2"/>
  <c r="P279" i="2"/>
  <c r="P166" i="2"/>
  <c r="P300" i="2"/>
  <c r="P27" i="2"/>
  <c r="P41" i="2"/>
  <c r="P77" i="2"/>
  <c r="P23" i="2"/>
  <c r="P134" i="2"/>
  <c r="P29" i="2"/>
  <c r="P127" i="2"/>
  <c r="P153" i="2"/>
  <c r="P179" i="2"/>
  <c r="P275" i="2"/>
  <c r="P56" i="2"/>
  <c r="P193" i="2"/>
  <c r="P210" i="2"/>
  <c r="P329" i="2"/>
  <c r="P315" i="2"/>
  <c r="P237" i="2"/>
  <c r="P172" i="2"/>
  <c r="P136" i="2"/>
  <c r="P30" i="2"/>
  <c r="P230" i="2"/>
  <c r="P253" i="2"/>
  <c r="P98" i="2"/>
  <c r="P290" i="2"/>
  <c r="P285" i="2"/>
  <c r="P89" i="2"/>
  <c r="P96" i="2"/>
  <c r="P40" i="2"/>
  <c r="P88" i="2"/>
  <c r="P149" i="2"/>
  <c r="P302" i="2"/>
  <c r="P269" i="2"/>
  <c r="P159" i="2"/>
  <c r="P171" i="2"/>
  <c r="P251" i="2"/>
  <c r="P215" i="2"/>
  <c r="P238" i="2"/>
  <c r="P324" i="2"/>
  <c r="P182" i="2"/>
  <c r="P194" i="2"/>
  <c r="P320" i="2"/>
  <c r="P69" i="2"/>
  <c r="P207" i="2"/>
  <c r="P52" i="2"/>
  <c r="P63" i="2"/>
  <c r="P115" i="2"/>
  <c r="P258" i="2"/>
  <c r="P94" i="2"/>
  <c r="P51" i="2"/>
  <c r="P162" i="2"/>
  <c r="P200" i="2"/>
  <c r="P108" i="2"/>
  <c r="P165" i="2"/>
  <c r="P95" i="2"/>
  <c r="P84" i="2"/>
  <c r="P37" i="2"/>
  <c r="P198" i="2"/>
  <c r="P78" i="2"/>
  <c r="P274" i="2"/>
  <c r="P137" i="2"/>
  <c r="P142" i="2"/>
  <c r="P116" i="2"/>
  <c r="P262" i="2"/>
  <c r="P228" i="2"/>
  <c r="P313" i="2"/>
  <c r="P147" i="2"/>
  <c r="P60" i="2"/>
  <c r="P34" i="2"/>
  <c r="P176" i="2"/>
  <c r="P178" i="2"/>
  <c r="P266" i="2"/>
  <c r="P257" i="2"/>
  <c r="P161" i="2"/>
  <c r="P249" i="2"/>
  <c r="P310" i="2"/>
  <c r="P135" i="2"/>
  <c r="P124" i="2"/>
  <c r="P173" i="2"/>
  <c r="P72" i="2"/>
  <c r="P80" i="2"/>
  <c r="P271" i="2"/>
  <c r="P236" i="2"/>
  <c r="P140" i="2"/>
  <c r="P105" i="2"/>
  <c r="P222" i="2"/>
  <c r="P167" i="2"/>
  <c r="P318" i="2"/>
  <c r="P278" i="2"/>
  <c r="P312" i="2"/>
  <c r="P70" i="2"/>
  <c r="P334" i="2"/>
  <c r="P106" i="2"/>
  <c r="P25" i="2"/>
  <c r="P304" i="2"/>
  <c r="P126" i="2"/>
  <c r="P289" i="2"/>
  <c r="P321" i="2"/>
  <c r="P67" i="2"/>
  <c r="P104" i="2"/>
  <c r="P241" i="2"/>
  <c r="P234" i="2"/>
  <c r="P168" i="2"/>
  <c r="P117" i="2"/>
  <c r="P130" i="2"/>
  <c r="P204" i="2"/>
  <c r="P287" i="2"/>
  <c r="P217" i="2"/>
  <c r="P327" i="2"/>
  <c r="P195" i="2"/>
  <c r="P199" i="2"/>
  <c r="P183" i="2"/>
  <c r="P218" i="2"/>
  <c r="P231" i="2"/>
  <c r="P261" i="2"/>
  <c r="P132" i="2"/>
  <c r="P35" i="2"/>
  <c r="P175" i="2"/>
  <c r="P322" i="2"/>
  <c r="P177" i="2"/>
  <c r="P281" i="2"/>
  <c r="P259" i="2"/>
  <c r="P254" i="2"/>
  <c r="P74" i="2"/>
  <c r="P192" i="2"/>
  <c r="P164" i="2"/>
  <c r="P125" i="2"/>
  <c r="P48" i="2"/>
  <c r="P191" i="2"/>
  <c r="P93" i="2"/>
  <c r="P319" i="2"/>
  <c r="P49" i="2"/>
  <c r="P65" i="2"/>
  <c r="P203" i="2"/>
  <c r="P53" i="2"/>
  <c r="P128" i="2"/>
  <c r="P148" i="2"/>
  <c r="P225" i="2"/>
  <c r="P111" i="2"/>
  <c r="P270" i="2"/>
  <c r="P133" i="2"/>
  <c r="P174" i="2"/>
  <c r="P79" i="2"/>
  <c r="P303" i="2"/>
  <c r="P323" i="2"/>
  <c r="P255" i="2"/>
  <c r="P317" i="2"/>
  <c r="P201" i="2"/>
  <c r="P301" i="2"/>
  <c r="P68" i="2"/>
  <c r="P294" i="2"/>
  <c r="P107" i="2"/>
  <c r="P190" i="2"/>
  <c r="P256" i="2"/>
  <c r="P118" i="2"/>
  <c r="P100" i="2"/>
  <c r="P223" i="2"/>
  <c r="P226" i="2"/>
  <c r="P97" i="2"/>
  <c r="P295" i="2"/>
  <c r="P145" i="2"/>
  <c r="P291" i="2"/>
  <c r="P81" i="2"/>
  <c r="P90" i="2"/>
  <c r="P61" i="2"/>
  <c r="P66" i="2"/>
  <c r="P305" i="2"/>
  <c r="P45" i="2"/>
  <c r="P260" i="2"/>
  <c r="P229" i="2"/>
  <c r="P22" i="2"/>
  <c r="P276" i="2"/>
  <c r="P123" i="2"/>
  <c r="P141" i="2"/>
  <c r="P157" i="2"/>
  <c r="P243" i="2"/>
  <c r="P224" i="2"/>
  <c r="P170" i="2"/>
  <c r="P119" i="2"/>
  <c r="P59" i="2"/>
  <c r="P297" i="2"/>
  <c r="P277" i="2"/>
  <c r="P308" i="2"/>
  <c r="P282" i="2"/>
  <c r="P139" i="2"/>
  <c r="P38" i="2"/>
  <c r="P235" i="2"/>
  <c r="P131" i="2"/>
  <c r="P335" i="2"/>
  <c r="P26" i="2"/>
  <c r="P332" i="2"/>
  <c r="P83" i="2"/>
  <c r="P331" i="2"/>
  <c r="P283" i="2"/>
  <c r="P250" i="2"/>
  <c r="P71" i="2"/>
  <c r="P102" i="2"/>
  <c r="P86" i="2"/>
  <c r="P242" i="2"/>
  <c r="P64" i="2"/>
  <c r="P197" i="2"/>
  <c r="P196" i="2"/>
  <c r="P121" i="2"/>
  <c r="P54" i="2"/>
  <c r="P307" i="2"/>
  <c r="P150" i="2"/>
  <c r="P181" i="2"/>
  <c r="P185" i="2"/>
  <c r="P244" i="2"/>
  <c r="P233" i="2"/>
  <c r="P24" i="2"/>
  <c r="P99" i="2"/>
  <c r="P273" i="2"/>
  <c r="P21" i="2"/>
  <c r="P265" i="2"/>
  <c r="P267" i="2"/>
  <c r="P227" i="2"/>
  <c r="P62" i="2"/>
  <c r="P113" i="2"/>
  <c r="P248" i="2"/>
  <c r="P232" i="2"/>
  <c r="P154" i="2"/>
  <c r="P326" i="2"/>
  <c r="P114" i="2"/>
  <c r="P129" i="2"/>
  <c r="P316" i="2"/>
  <c r="P202" i="2"/>
  <c r="P112" i="2"/>
  <c r="P293" i="2"/>
  <c r="P309" i="2"/>
  <c r="P212" i="2"/>
  <c r="P152" i="2"/>
  <c r="P240" i="2"/>
  <c r="P299" i="2"/>
  <c r="P160" i="2"/>
  <c r="P158" i="2"/>
  <c r="P151" i="2"/>
  <c r="P169" i="2"/>
  <c r="P239" i="2"/>
  <c r="P156" i="2"/>
  <c r="P120" i="2"/>
  <c r="P31" i="2"/>
  <c r="P221" i="2"/>
  <c r="P263" i="2"/>
  <c r="P252" i="2"/>
  <c r="P33" i="2"/>
  <c r="P32" i="2"/>
  <c r="P76" i="2"/>
  <c r="P73" i="2"/>
  <c r="P85" i="2"/>
  <c r="P144" i="2"/>
  <c r="P55" i="2"/>
  <c r="P208" i="2"/>
  <c r="P328" i="2"/>
  <c r="P138" i="2"/>
  <c r="P209" i="2"/>
  <c r="P57" i="2"/>
  <c r="P91" i="2"/>
  <c r="P325" i="2"/>
  <c r="P184" i="2"/>
  <c r="P284" i="2"/>
  <c r="P306" i="2"/>
  <c r="P44" i="2"/>
  <c r="P296" i="2"/>
  <c r="P264" i="2"/>
  <c r="P163" i="2"/>
  <c r="P58" i="2"/>
  <c r="P188" i="2"/>
  <c r="P219" i="2"/>
  <c r="P211" i="2"/>
  <c r="P82" i="2"/>
  <c r="P333" i="2"/>
  <c r="P314" i="2"/>
  <c r="P286" i="2"/>
  <c r="P272" i="2"/>
  <c r="P155" i="2"/>
  <c r="P180" i="2"/>
  <c r="P28" i="2"/>
  <c r="P92" i="2"/>
  <c r="P75" i="2"/>
  <c r="P220" i="2"/>
  <c r="P50" i="2"/>
  <c r="P280" i="2"/>
  <c r="P109" i="2"/>
  <c r="P298" i="2"/>
  <c r="O307" i="2"/>
  <c r="O236" i="2"/>
  <c r="O239" i="2"/>
  <c r="O122" i="2"/>
  <c r="O64" i="2"/>
  <c r="O289" i="2"/>
  <c r="O237" i="2"/>
  <c r="O139" i="2"/>
  <c r="O94" i="2"/>
  <c r="O72" i="2"/>
  <c r="O281" i="2"/>
  <c r="O222" i="2"/>
  <c r="O189" i="2"/>
  <c r="O58" i="2"/>
  <c r="O119" i="2"/>
  <c r="O271" i="2"/>
  <c r="O214" i="2"/>
  <c r="O181" i="2"/>
  <c r="O54" i="2"/>
  <c r="O100" i="2"/>
  <c r="O263" i="2"/>
  <c r="O206" i="2"/>
  <c r="O173" i="2"/>
  <c r="O50" i="2"/>
  <c r="O68" i="2"/>
  <c r="O311" i="2"/>
  <c r="O198" i="2"/>
  <c r="O165" i="2"/>
  <c r="O252" i="2"/>
  <c r="O294" i="2"/>
  <c r="O163" i="2"/>
  <c r="O106" i="2"/>
  <c r="O56" i="2"/>
  <c r="O32" i="2"/>
  <c r="O202" i="2"/>
  <c r="O153" i="2"/>
  <c r="O78" i="2"/>
  <c r="O51" i="2"/>
  <c r="O102" i="2"/>
  <c r="O291" i="2"/>
  <c r="O267" i="2"/>
  <c r="O147" i="2"/>
  <c r="O98" i="2"/>
  <c r="O104" i="2"/>
  <c r="O303" i="2"/>
  <c r="O230" i="2"/>
  <c r="O250" i="2"/>
  <c r="O62" i="2"/>
  <c r="O22" i="2"/>
  <c r="O256" i="2"/>
  <c r="O175" i="2"/>
  <c r="O190" i="2"/>
  <c r="O25" i="2"/>
  <c r="O335" i="2"/>
  <c r="O301" i="2"/>
  <c r="O167" i="2"/>
  <c r="O150" i="2"/>
  <c r="O174" i="2"/>
  <c r="O327" i="2"/>
  <c r="O295" i="2"/>
  <c r="O159" i="2"/>
  <c r="O120" i="2"/>
  <c r="O131" i="2"/>
  <c r="O329" i="2"/>
  <c r="O279" i="2"/>
  <c r="O231" i="2"/>
  <c r="O112" i="2"/>
  <c r="O262" i="2"/>
  <c r="O269" i="2"/>
  <c r="O156" i="2"/>
  <c r="O74" i="2"/>
  <c r="O88" i="2"/>
  <c r="O331" i="2"/>
  <c r="O149" i="2"/>
  <c r="O115" i="2"/>
  <c r="O59" i="2"/>
  <c r="O80" i="2"/>
  <c r="O254" i="2"/>
  <c r="O325" i="2"/>
  <c r="O257" i="2"/>
  <c r="O205" i="2"/>
  <c r="O151" i="2"/>
  <c r="O117" i="2"/>
  <c r="O326" i="2"/>
  <c r="O259" i="2"/>
  <c r="O128" i="2"/>
  <c r="O97" i="2"/>
  <c r="O75" i="2"/>
  <c r="O318" i="2"/>
  <c r="O242" i="2"/>
  <c r="O177" i="2"/>
  <c r="O61" i="2"/>
  <c r="O39" i="2"/>
  <c r="O310" i="2"/>
  <c r="O234" i="2"/>
  <c r="O169" i="2"/>
  <c r="O57" i="2"/>
  <c r="O35" i="2"/>
  <c r="O330" i="2"/>
  <c r="O247" i="2"/>
  <c r="O161" i="2"/>
  <c r="O53" i="2"/>
  <c r="O309" i="2"/>
  <c r="O191" i="2"/>
  <c r="O37" i="2"/>
  <c r="O328" i="2"/>
  <c r="O183" i="2"/>
  <c r="O33" i="2"/>
  <c r="O322" i="2"/>
  <c r="O229" i="2"/>
  <c r="O29" i="2"/>
  <c r="O298" i="2"/>
  <c r="O212" i="2"/>
  <c r="O89" i="2"/>
  <c r="O92" i="2"/>
  <c r="O274" i="2"/>
  <c r="O121" i="2"/>
  <c r="O108" i="2"/>
  <c r="O270" i="2"/>
  <c r="O208" i="2"/>
  <c r="O332" i="2"/>
  <c r="O251" i="2"/>
  <c r="O158" i="2"/>
  <c r="O55" i="2"/>
  <c r="O27" i="2"/>
  <c r="O26" i="2"/>
  <c r="O217" i="2"/>
  <c r="O70" i="2"/>
  <c r="O232" i="2"/>
  <c r="O296" i="2"/>
  <c r="O136" i="2"/>
  <c r="O66" i="2"/>
  <c r="O288" i="2"/>
  <c r="O192" i="2"/>
  <c r="O114" i="2"/>
  <c r="O324" i="2"/>
  <c r="O184" i="2"/>
  <c r="O137" i="2"/>
  <c r="O320" i="2"/>
  <c r="O221" i="2"/>
  <c r="O23" i="2"/>
  <c r="O290" i="2"/>
  <c r="O204" i="2"/>
  <c r="O85" i="2"/>
  <c r="O48" i="2"/>
  <c r="O244" i="2"/>
  <c r="O224" i="2"/>
  <c r="O312" i="2"/>
  <c r="O215" i="2"/>
  <c r="O109" i="2"/>
  <c r="O182" i="2"/>
  <c r="O275" i="2"/>
  <c r="O96" i="2"/>
  <c r="O199" i="2"/>
  <c r="O144" i="2"/>
  <c r="O83" i="2"/>
  <c r="O246" i="2"/>
  <c r="O193" i="2"/>
  <c r="O34" i="2"/>
  <c r="O292" i="2"/>
  <c r="O185" i="2"/>
  <c r="O30" i="2"/>
  <c r="O280" i="2"/>
  <c r="O261" i="2"/>
  <c r="O90" i="2"/>
  <c r="O313" i="2"/>
  <c r="O176" i="2"/>
  <c r="O129" i="2"/>
  <c r="O316" i="2"/>
  <c r="O213" i="2"/>
  <c r="O166" i="2"/>
  <c r="O60" i="2"/>
  <c r="O233" i="2"/>
  <c r="O146" i="2"/>
  <c r="O299" i="2"/>
  <c r="O272" i="2"/>
  <c r="O186" i="2"/>
  <c r="O79" i="2"/>
  <c r="O264" i="2"/>
  <c r="O178" i="2"/>
  <c r="O107" i="2"/>
  <c r="O284" i="2"/>
  <c r="O170" i="2"/>
  <c r="O103" i="2"/>
  <c r="O276" i="2"/>
  <c r="O223" i="2"/>
  <c r="O86" i="2"/>
  <c r="O305" i="2"/>
  <c r="O168" i="2"/>
  <c r="O123" i="2"/>
  <c r="O282" i="2"/>
  <c r="O243" i="2"/>
  <c r="O171" i="2"/>
  <c r="O302" i="2"/>
  <c r="O152" i="2"/>
  <c r="O45" i="2"/>
  <c r="O293" i="2"/>
  <c r="O209" i="2"/>
  <c r="O141" i="2"/>
  <c r="O134" i="2"/>
  <c r="O201" i="2"/>
  <c r="O133" i="2"/>
  <c r="O124" i="2"/>
  <c r="O258" i="2"/>
  <c r="O188" i="2"/>
  <c r="O118" i="2"/>
  <c r="O286" i="2"/>
  <c r="O187" i="2"/>
  <c r="O67" i="2"/>
  <c r="O278" i="2"/>
  <c r="O154" i="2"/>
  <c r="O95" i="2"/>
  <c r="O319" i="2"/>
  <c r="O196" i="2"/>
  <c r="O113" i="2"/>
  <c r="O240" i="2"/>
  <c r="O210" i="2"/>
  <c r="O42" i="2"/>
  <c r="O130" i="2"/>
  <c r="O135" i="2"/>
  <c r="O91" i="2"/>
  <c r="O227" i="2"/>
  <c r="O145" i="2"/>
  <c r="O219" i="2"/>
  <c r="O101" i="2"/>
  <c r="O36" i="2"/>
  <c r="O211" i="2"/>
  <c r="O142" i="2"/>
  <c r="O21" i="2"/>
  <c r="O203" i="2"/>
  <c r="O127" i="2"/>
  <c r="O84" i="2"/>
  <c r="O253" i="2"/>
  <c r="O180" i="2"/>
  <c r="O110" i="2"/>
  <c r="O248" i="2"/>
  <c r="O179" i="2"/>
  <c r="O63" i="2"/>
  <c r="O297" i="2"/>
  <c r="O277" i="2"/>
  <c r="O321" i="2"/>
  <c r="O225" i="2"/>
  <c r="O138" i="2"/>
  <c r="O116" i="2"/>
  <c r="O49" i="2"/>
  <c r="O285" i="2"/>
  <c r="O24" i="2"/>
  <c r="O194" i="2"/>
  <c r="O323" i="2"/>
  <c r="O238" i="2"/>
  <c r="O65" i="2"/>
  <c r="O44" i="2"/>
  <c r="O241" i="2"/>
  <c r="O160" i="2"/>
  <c r="O77" i="2"/>
  <c r="O38" i="2"/>
  <c r="O304" i="2"/>
  <c r="O140" i="2"/>
  <c r="O43" i="2"/>
  <c r="O287" i="2"/>
  <c r="O218" i="2"/>
  <c r="O164" i="2"/>
  <c r="O143" i="2"/>
  <c r="O132" i="2"/>
  <c r="O73" i="2"/>
  <c r="O69" i="2"/>
  <c r="O306" i="2"/>
  <c r="O195" i="2"/>
  <c r="O172" i="2"/>
  <c r="O334" i="2"/>
  <c r="O87" i="2"/>
  <c r="O333" i="2"/>
  <c r="O111" i="2"/>
  <c r="O47" i="2"/>
  <c r="O300" i="2"/>
  <c r="O162" i="2"/>
  <c r="O82" i="2"/>
  <c r="O273" i="2"/>
  <c r="O28" i="2"/>
  <c r="O265" i="2"/>
  <c r="O148" i="2"/>
  <c r="O249" i="2"/>
  <c r="O197" i="2"/>
  <c r="O99" i="2"/>
  <c r="O308" i="2"/>
  <c r="O216" i="2"/>
  <c r="O46" i="2"/>
  <c r="O317" i="2"/>
  <c r="O126" i="2"/>
  <c r="O315" i="2"/>
  <c r="O228" i="2"/>
  <c r="O93" i="2"/>
  <c r="O52" i="2"/>
  <c r="O260" i="2"/>
  <c r="O200" i="2"/>
  <c r="O155" i="2"/>
  <c r="O81" i="2"/>
  <c r="O255" i="2"/>
  <c r="O314" i="2"/>
  <c r="O235" i="2"/>
  <c r="O226" i="2"/>
  <c r="O157" i="2"/>
  <c r="O220" i="2"/>
  <c r="O245" i="2"/>
  <c r="O71" i="2"/>
  <c r="O41" i="2"/>
  <c r="O268" i="2"/>
  <c r="O40" i="2"/>
  <c r="O31" i="2"/>
  <c r="O105" i="2"/>
  <c r="O283" i="2"/>
  <c r="O125" i="2"/>
  <c r="O266" i="2"/>
  <c r="O207" i="2"/>
  <c r="O76" i="2"/>
  <c r="P18" i="2"/>
  <c r="O18" i="2"/>
  <c r="Q18" i="2"/>
  <c r="S37" i="1" l="1"/>
  <c r="U37" i="1" s="1"/>
  <c r="S48" i="1"/>
  <c r="U48" i="1" s="1"/>
  <c r="S25" i="1"/>
  <c r="U25" i="1" s="1"/>
  <c r="S30" i="1"/>
  <c r="U30" i="1" s="1"/>
  <c r="S56" i="1"/>
  <c r="U56" i="1" s="1"/>
  <c r="S29" i="1"/>
  <c r="U29" i="1" s="1"/>
  <c r="S34" i="1"/>
  <c r="U34" i="1" s="1"/>
  <c r="S44" i="1"/>
  <c r="U44" i="1" s="1"/>
  <c r="S59" i="1"/>
  <c r="U59" i="1" s="1"/>
  <c r="S23" i="1"/>
  <c r="U23" i="1" s="1"/>
  <c r="S53" i="1"/>
  <c r="U53" i="1" s="1"/>
  <c r="S41" i="1"/>
  <c r="U41" i="1" s="1"/>
  <c r="S45" i="1"/>
  <c r="U45" i="1" s="1"/>
  <c r="S49" i="1"/>
  <c r="U49" i="1" s="1"/>
  <c r="S38" i="1"/>
  <c r="U38" i="1" s="1"/>
  <c r="S55" i="1"/>
  <c r="U55" i="1" s="1"/>
  <c r="S32" i="1"/>
  <c r="U32" i="1" s="1"/>
  <c r="S31" i="1"/>
  <c r="U31" i="1" s="1"/>
  <c r="S39" i="1"/>
  <c r="U39" i="1" s="1"/>
  <c r="S33" i="1"/>
  <c r="U33" i="1" s="1"/>
  <c r="S54" i="1"/>
  <c r="U54" i="1" s="1"/>
  <c r="S22" i="1"/>
  <c r="U22" i="1" s="1"/>
  <c r="S43" i="1"/>
  <c r="U43" i="1" s="1"/>
  <c r="S42" i="1"/>
  <c r="U42" i="1" s="1"/>
  <c r="S24" i="1"/>
  <c r="U24" i="1" s="1"/>
  <c r="S60" i="1"/>
  <c r="U60" i="1" s="1"/>
  <c r="F18" i="1"/>
  <c r="F19" i="1" s="1"/>
  <c r="C18" i="1"/>
  <c r="E4" i="2"/>
  <c r="E6" i="2"/>
  <c r="E9" i="2" s="1"/>
  <c r="E10" i="2" s="1"/>
  <c r="E14" i="1" l="1"/>
  <c r="V32" i="2"/>
  <c r="M63" i="2"/>
  <c r="R63" i="2" s="1"/>
  <c r="M127" i="2"/>
  <c r="R127" i="2" s="1"/>
  <c r="M47" i="2"/>
  <c r="R47" i="2" s="1"/>
  <c r="M128" i="2"/>
  <c r="R128" i="2" s="1"/>
  <c r="M254" i="2"/>
  <c r="R254" i="2" s="1"/>
  <c r="V16" i="2"/>
  <c r="M307" i="2"/>
  <c r="N307" i="2" s="1"/>
  <c r="M100" i="2"/>
  <c r="M108" i="2"/>
  <c r="N108" i="2" s="1"/>
  <c r="M87" i="2"/>
  <c r="N87" i="2" s="1"/>
  <c r="M29" i="2"/>
  <c r="R29" i="2" s="1"/>
  <c r="M159" i="2"/>
  <c r="N159" i="2" s="1"/>
  <c r="V21" i="2"/>
  <c r="M168" i="2"/>
  <c r="N168" i="2" s="1"/>
  <c r="M94" i="2"/>
  <c r="R94" i="2" s="1"/>
  <c r="M171" i="2"/>
  <c r="M184" i="2"/>
  <c r="R184" i="2" s="1"/>
  <c r="M199" i="2"/>
  <c r="N199" i="2" s="1"/>
  <c r="M53" i="2"/>
  <c r="R53" i="2" s="1"/>
  <c r="M25" i="2"/>
  <c r="N25" i="2" s="1"/>
  <c r="M205" i="2"/>
  <c r="N205" i="2" s="1"/>
  <c r="M147" i="2"/>
  <c r="N147" i="2" s="1"/>
  <c r="M222" i="2"/>
  <c r="N222" i="2" s="1"/>
  <c r="M134" i="2"/>
  <c r="M121" i="2"/>
  <c r="R121" i="2" s="1"/>
  <c r="M110" i="2"/>
  <c r="R110" i="2" s="1"/>
  <c r="M58" i="2"/>
  <c r="R58" i="2" s="1"/>
  <c r="M291" i="2"/>
  <c r="N291" i="2" s="1"/>
  <c r="M226" i="2"/>
  <c r="N226" i="2" s="1"/>
  <c r="V35" i="2"/>
  <c r="M296" i="2"/>
  <c r="N296" i="2" s="1"/>
  <c r="M170" i="2"/>
  <c r="M66" i="2"/>
  <c r="N66" i="2" s="1"/>
  <c r="M200" i="2"/>
  <c r="R200" i="2" s="1"/>
  <c r="M324" i="2"/>
  <c r="N324" i="2" s="1"/>
  <c r="M194" i="2"/>
  <c r="N194" i="2" s="1"/>
  <c r="M132" i="2"/>
  <c r="N132" i="2" s="1"/>
  <c r="M216" i="2"/>
  <c r="R216" i="2" s="1"/>
  <c r="M99" i="2"/>
  <c r="R99" i="2" s="1"/>
  <c r="M248" i="2"/>
  <c r="R248" i="2" s="1"/>
  <c r="M151" i="2"/>
  <c r="N151" i="2" s="1"/>
  <c r="M295" i="2"/>
  <c r="R295" i="2" s="1"/>
  <c r="M306" i="2"/>
  <c r="N306" i="2" s="1"/>
  <c r="M313" i="2"/>
  <c r="N313" i="2" s="1"/>
  <c r="V13" i="2"/>
  <c r="V29" i="2"/>
  <c r="M95" i="2"/>
  <c r="N95" i="2" s="1"/>
  <c r="M258" i="2"/>
  <c r="N258" i="2" s="1"/>
  <c r="M42" i="2"/>
  <c r="N42" i="2" s="1"/>
  <c r="M139" i="2"/>
  <c r="N139" i="2" s="1"/>
  <c r="M43" i="2"/>
  <c r="N43" i="2" s="1"/>
  <c r="M114" i="2"/>
  <c r="R114" i="2" s="1"/>
  <c r="M214" i="2"/>
  <c r="N214" i="2" s="1"/>
  <c r="M32" i="2"/>
  <c r="R32" i="2" s="1"/>
  <c r="M88" i="2"/>
  <c r="R88" i="2" s="1"/>
  <c r="M212" i="2"/>
  <c r="N212" i="2" s="1"/>
  <c r="M234" i="2"/>
  <c r="R234" i="2" s="1"/>
  <c r="M93" i="2"/>
  <c r="R93" i="2" s="1"/>
  <c r="V11" i="2"/>
  <c r="M113" i="2"/>
  <c r="N113" i="2" s="1"/>
  <c r="M149" i="2"/>
  <c r="R149" i="2" s="1"/>
  <c r="M158" i="2"/>
  <c r="R158" i="2" s="1"/>
  <c r="M116" i="2"/>
  <c r="N116" i="2" s="1"/>
  <c r="M232" i="2"/>
  <c r="V2" i="2"/>
  <c r="M289" i="2"/>
  <c r="R289" i="2" s="1"/>
  <c r="M255" i="2"/>
  <c r="N255" i="2" s="1"/>
  <c r="M54" i="2"/>
  <c r="R54" i="2" s="1"/>
  <c r="M23" i="2"/>
  <c r="N23" i="2" s="1"/>
  <c r="V31" i="2"/>
  <c r="M153" i="2"/>
  <c r="R153" i="2" s="1"/>
  <c r="M315" i="2"/>
  <c r="N315" i="2" s="1"/>
  <c r="M211" i="2"/>
  <c r="N211" i="2" s="1"/>
  <c r="V12" i="2"/>
  <c r="M111" i="2"/>
  <c r="R111" i="2" s="1"/>
  <c r="M115" i="2"/>
  <c r="N115" i="2" s="1"/>
  <c r="M251" i="2"/>
  <c r="R251" i="2" s="1"/>
  <c r="M119" i="2"/>
  <c r="N119" i="2" s="1"/>
  <c r="M288" i="2"/>
  <c r="N288" i="2" s="1"/>
  <c r="M155" i="2"/>
  <c r="R155" i="2" s="1"/>
  <c r="M215" i="2"/>
  <c r="R215" i="2" s="1"/>
  <c r="M24" i="2"/>
  <c r="R24" i="2" s="1"/>
  <c r="M266" i="2"/>
  <c r="R266" i="2" s="1"/>
  <c r="M229" i="2"/>
  <c r="R229" i="2" s="1"/>
  <c r="M22" i="2"/>
  <c r="N22" i="2" s="1"/>
  <c r="M177" i="2"/>
  <c r="N177" i="2" s="1"/>
  <c r="M302" i="2"/>
  <c r="R302" i="2" s="1"/>
  <c r="M156" i="2"/>
  <c r="N156" i="2" s="1"/>
  <c r="M57" i="2"/>
  <c r="N57" i="2" s="1"/>
  <c r="M33" i="2"/>
  <c r="N33" i="2" s="1"/>
  <c r="M304" i="2"/>
  <c r="N304" i="2" s="1"/>
  <c r="M286" i="2"/>
  <c r="N286" i="2" s="1"/>
  <c r="V30" i="2"/>
  <c r="M133" i="2"/>
  <c r="R133" i="2" s="1"/>
  <c r="M334" i="2"/>
  <c r="N334" i="2" s="1"/>
  <c r="M178" i="2"/>
  <c r="R178" i="2" s="1"/>
  <c r="M325" i="2"/>
  <c r="R325" i="2" s="1"/>
  <c r="V6" i="2"/>
  <c r="M238" i="2"/>
  <c r="R238" i="2" s="1"/>
  <c r="V14" i="2"/>
  <c r="M250" i="2"/>
  <c r="N250" i="2" s="1"/>
  <c r="M98" i="2"/>
  <c r="R98" i="2" s="1"/>
  <c r="M60" i="2"/>
  <c r="N60" i="2" s="1"/>
  <c r="M188" i="2"/>
  <c r="N188" i="2" s="1"/>
  <c r="M45" i="2"/>
  <c r="N45" i="2" s="1"/>
  <c r="V18" i="2"/>
  <c r="M228" i="2"/>
  <c r="N228" i="2" s="1"/>
  <c r="M69" i="2"/>
  <c r="R69" i="2" s="1"/>
  <c r="M261" i="2"/>
  <c r="R261" i="2" s="1"/>
  <c r="M40" i="2"/>
  <c r="N40" i="2" s="1"/>
  <c r="M83" i="2"/>
  <c r="N83" i="2" s="1"/>
  <c r="M279" i="2"/>
  <c r="N279" i="2" s="1"/>
  <c r="M195" i="2"/>
  <c r="N195" i="2" s="1"/>
  <c r="M203" i="2"/>
  <c r="R203" i="2" s="1"/>
  <c r="M208" i="2"/>
  <c r="R208" i="2" s="1"/>
  <c r="M269" i="2"/>
  <c r="R269" i="2" s="1"/>
  <c r="M131" i="2"/>
  <c r="N131" i="2" s="1"/>
  <c r="V9" i="2"/>
  <c r="M314" i="2"/>
  <c r="R314" i="2" s="1"/>
  <c r="M309" i="2"/>
  <c r="R309" i="2" s="1"/>
  <c r="M46" i="2"/>
  <c r="R46" i="2" s="1"/>
  <c r="M319" i="2"/>
  <c r="R319" i="2" s="1"/>
  <c r="M27" i="2"/>
  <c r="R27" i="2" s="1"/>
  <c r="M56" i="2"/>
  <c r="R56" i="2" s="1"/>
  <c r="M273" i="2"/>
  <c r="N273" i="2" s="1"/>
  <c r="M70" i="2"/>
  <c r="R70" i="2" s="1"/>
  <c r="M322" i="2"/>
  <c r="N322" i="2" s="1"/>
  <c r="M185" i="2"/>
  <c r="N185" i="2" s="1"/>
  <c r="M162" i="2"/>
  <c r="R162" i="2" s="1"/>
  <c r="M59" i="2"/>
  <c r="N59" i="2" s="1"/>
  <c r="M105" i="2"/>
  <c r="R105" i="2" s="1"/>
  <c r="M21" i="2"/>
  <c r="R21" i="2" s="1"/>
  <c r="M320" i="2"/>
  <c r="R320" i="2" s="1"/>
  <c r="V26" i="2"/>
  <c r="M321" i="2"/>
  <c r="N321" i="2" s="1"/>
  <c r="M26" i="2"/>
  <c r="R26" i="2" s="1"/>
  <c r="M308" i="2"/>
  <c r="R308" i="2" s="1"/>
  <c r="M259" i="2"/>
  <c r="N259" i="2" s="1"/>
  <c r="M290" i="2"/>
  <c r="N290" i="2" s="1"/>
  <c r="M122" i="2"/>
  <c r="N122" i="2" s="1"/>
  <c r="M247" i="2"/>
  <c r="N247" i="2" s="1"/>
  <c r="M207" i="2"/>
  <c r="R207" i="2" s="1"/>
  <c r="M193" i="2"/>
  <c r="R193" i="2" s="1"/>
  <c r="M285" i="2"/>
  <c r="N285" i="2" s="1"/>
  <c r="M126" i="2"/>
  <c r="N126" i="2" s="1"/>
  <c r="M109" i="2"/>
  <c r="R109" i="2" s="1"/>
  <c r="M277" i="2"/>
  <c r="R277" i="2" s="1"/>
  <c r="M241" i="2"/>
  <c r="R241" i="2" s="1"/>
  <c r="M227" i="2"/>
  <c r="N227" i="2" s="1"/>
  <c r="M294" i="2"/>
  <c r="R294" i="2" s="1"/>
  <c r="M51" i="2"/>
  <c r="N51" i="2" s="1"/>
  <c r="M281" i="2"/>
  <c r="R281" i="2" s="1"/>
  <c r="M298" i="2"/>
  <c r="N298" i="2" s="1"/>
  <c r="M82" i="2"/>
  <c r="R82" i="2" s="1"/>
  <c r="M84" i="2"/>
  <c r="N84" i="2" s="1"/>
  <c r="M103" i="2"/>
  <c r="R103" i="2" s="1"/>
  <c r="M225" i="2"/>
  <c r="R225" i="2" s="1"/>
  <c r="M144" i="2"/>
  <c r="N144" i="2" s="1"/>
  <c r="V19" i="2"/>
  <c r="M242" i="2"/>
  <c r="R242" i="2" s="1"/>
  <c r="M189" i="2"/>
  <c r="N189" i="2" s="1"/>
  <c r="M303" i="2"/>
  <c r="N303" i="2" s="1"/>
  <c r="M175" i="2"/>
  <c r="R175" i="2" s="1"/>
  <c r="M276" i="2"/>
  <c r="N276" i="2" s="1"/>
  <c r="M75" i="2"/>
  <c r="R75" i="2" s="1"/>
  <c r="M112" i="2"/>
  <c r="R112" i="2" s="1"/>
  <c r="M92" i="2"/>
  <c r="N92" i="2" s="1"/>
  <c r="M180" i="2"/>
  <c r="N180" i="2" s="1"/>
  <c r="M34" i="2"/>
  <c r="N34" i="2" s="1"/>
  <c r="M284" i="2"/>
  <c r="R284" i="2" s="1"/>
  <c r="M204" i="2"/>
  <c r="R204" i="2" s="1"/>
  <c r="V36" i="2"/>
  <c r="V37" i="2"/>
  <c r="M265" i="2"/>
  <c r="N265" i="2" s="1"/>
  <c r="M138" i="2"/>
  <c r="N138" i="2" s="1"/>
  <c r="M263" i="2"/>
  <c r="R263" i="2" s="1"/>
  <c r="M240" i="2"/>
  <c r="R240" i="2" s="1"/>
  <c r="M73" i="2"/>
  <c r="N73" i="2" s="1"/>
  <c r="M235" i="2"/>
  <c r="R235" i="2" s="1"/>
  <c r="M221" i="2"/>
  <c r="N221" i="2" s="1"/>
  <c r="M249" i="2"/>
  <c r="N249" i="2" s="1"/>
  <c r="M264" i="2"/>
  <c r="R264" i="2" s="1"/>
  <c r="M318" i="2"/>
  <c r="R318" i="2" s="1"/>
  <c r="M329" i="2"/>
  <c r="N329" i="2" s="1"/>
  <c r="M253" i="2"/>
  <c r="N253" i="2" s="1"/>
  <c r="M39" i="2"/>
  <c r="N39" i="2" s="1"/>
  <c r="M80" i="2"/>
  <c r="R80" i="2" s="1"/>
  <c r="M233" i="2"/>
  <c r="N233" i="2" s="1"/>
  <c r="M210" i="2"/>
  <c r="N210" i="2" s="1"/>
  <c r="M299" i="2"/>
  <c r="R299" i="2" s="1"/>
  <c r="M172" i="2"/>
  <c r="N172" i="2" s="1"/>
  <c r="M236" i="2"/>
  <c r="R236" i="2" s="1"/>
  <c r="M287" i="2"/>
  <c r="N287" i="2" s="1"/>
  <c r="V20" i="2"/>
  <c r="M326" i="2"/>
  <c r="N326" i="2" s="1"/>
  <c r="M311" i="2"/>
  <c r="N311" i="2" s="1"/>
  <c r="M44" i="2"/>
  <c r="R44" i="2" s="1"/>
  <c r="M179" i="2"/>
  <c r="N179" i="2" s="1"/>
  <c r="M67" i="2"/>
  <c r="R67" i="2" s="1"/>
  <c r="M173" i="2"/>
  <c r="R173" i="2" s="1"/>
  <c r="M143" i="2"/>
  <c r="R143" i="2" s="1"/>
  <c r="M28" i="2"/>
  <c r="R28" i="2" s="1"/>
  <c r="M161" i="2"/>
  <c r="N161" i="2" s="1"/>
  <c r="V24" i="2"/>
  <c r="M224" i="2"/>
  <c r="R224" i="2" s="1"/>
  <c r="M135" i="2"/>
  <c r="R135" i="2" s="1"/>
  <c r="M219" i="2"/>
  <c r="R219" i="2" s="1"/>
  <c r="M243" i="2"/>
  <c r="N243" i="2" s="1"/>
  <c r="M332" i="2"/>
  <c r="N332" i="2" s="1"/>
  <c r="M37" i="2"/>
  <c r="N37" i="2" s="1"/>
  <c r="M278" i="2"/>
  <c r="R278" i="2" s="1"/>
  <c r="M164" i="2"/>
  <c r="R164" i="2" s="1"/>
  <c r="M142" i="2"/>
  <c r="R142" i="2" s="1"/>
  <c r="M297" i="2"/>
  <c r="N297" i="2" s="1"/>
  <c r="M68" i="2"/>
  <c r="N68" i="2" s="1"/>
  <c r="M90" i="2"/>
  <c r="N90" i="2" s="1"/>
  <c r="M145" i="2"/>
  <c r="R145" i="2" s="1"/>
  <c r="V28" i="2"/>
  <c r="M267" i="2"/>
  <c r="R267" i="2" s="1"/>
  <c r="M52" i="2"/>
  <c r="N52" i="2" s="1"/>
  <c r="M50" i="2"/>
  <c r="R50" i="2" s="1"/>
  <c r="M123" i="2"/>
  <c r="N123" i="2" s="1"/>
  <c r="M124" i="2"/>
  <c r="R124" i="2" s="1"/>
  <c r="M213" i="2"/>
  <c r="R213" i="2" s="1"/>
  <c r="M183" i="2"/>
  <c r="N183" i="2" s="1"/>
  <c r="M61" i="2"/>
  <c r="N61" i="2" s="1"/>
  <c r="M137" i="2"/>
  <c r="R137" i="2" s="1"/>
  <c r="M140" i="2"/>
  <c r="N140" i="2" s="1"/>
  <c r="M186" i="2"/>
  <c r="R186" i="2" s="1"/>
  <c r="V39" i="2"/>
  <c r="M316" i="2"/>
  <c r="N316" i="2" s="1"/>
  <c r="M191" i="2"/>
  <c r="R191" i="2" s="1"/>
  <c r="M160" i="2"/>
  <c r="N160" i="2" s="1"/>
  <c r="M163" i="2"/>
  <c r="N163" i="2" s="1"/>
  <c r="M96" i="2"/>
  <c r="N96" i="2" s="1"/>
  <c r="M91" i="2"/>
  <c r="R91" i="2" s="1"/>
  <c r="M292" i="2"/>
  <c r="R292" i="2" s="1"/>
  <c r="M64" i="2"/>
  <c r="R64" i="2" s="1"/>
  <c r="M104" i="2"/>
  <c r="N104" i="2" s="1"/>
  <c r="M293" i="2"/>
  <c r="N293" i="2" s="1"/>
  <c r="V25" i="2"/>
  <c r="M148" i="2"/>
  <c r="R148" i="2" s="1"/>
  <c r="M62" i="2"/>
  <c r="R62" i="2" s="1"/>
  <c r="M150" i="2"/>
  <c r="R150" i="2" s="1"/>
  <c r="M89" i="2"/>
  <c r="R89" i="2" s="1"/>
  <c r="M301" i="2"/>
  <c r="R301" i="2" s="1"/>
  <c r="M74" i="2"/>
  <c r="N74" i="2" s="1"/>
  <c r="M146" i="2"/>
  <c r="R146" i="2" s="1"/>
  <c r="M218" i="2"/>
  <c r="N218" i="2" s="1"/>
  <c r="M181" i="2"/>
  <c r="N181" i="2" s="1"/>
  <c r="M206" i="2"/>
  <c r="R206" i="2" s="1"/>
  <c r="M106" i="2"/>
  <c r="N106" i="2" s="1"/>
  <c r="V38" i="2"/>
  <c r="M310" i="2"/>
  <c r="R310" i="2" s="1"/>
  <c r="M252" i="2"/>
  <c r="N252" i="2" s="1"/>
  <c r="M237" i="2"/>
  <c r="R237" i="2" s="1"/>
  <c r="V27" i="2"/>
  <c r="M72" i="2"/>
  <c r="N72" i="2" s="1"/>
  <c r="M157" i="2"/>
  <c r="N157" i="2" s="1"/>
  <c r="M71" i="2"/>
  <c r="N71" i="2" s="1"/>
  <c r="M78" i="2"/>
  <c r="R78" i="2" s="1"/>
  <c r="V23" i="2"/>
  <c r="M223" i="2"/>
  <c r="N223" i="2" s="1"/>
  <c r="M192" i="2"/>
  <c r="N192" i="2" s="1"/>
  <c r="M120" i="2"/>
  <c r="R120" i="2" s="1"/>
  <c r="M130" i="2"/>
  <c r="R130" i="2" s="1"/>
  <c r="M327" i="2"/>
  <c r="N327" i="2" s="1"/>
  <c r="M129" i="2"/>
  <c r="R129" i="2" s="1"/>
  <c r="M201" i="2"/>
  <c r="N201" i="2" s="1"/>
  <c r="M202" i="2"/>
  <c r="R202" i="2" s="1"/>
  <c r="M272" i="2"/>
  <c r="R272" i="2" s="1"/>
  <c r="M85" i="2"/>
  <c r="N85" i="2" s="1"/>
  <c r="M209" i="2"/>
  <c r="R209" i="2" s="1"/>
  <c r="M217" i="2"/>
  <c r="R217" i="2" s="1"/>
  <c r="V15" i="2"/>
  <c r="M165" i="2"/>
  <c r="R165" i="2" s="1"/>
  <c r="V10" i="2"/>
  <c r="M86" i="2"/>
  <c r="N86" i="2" s="1"/>
  <c r="V17" i="2"/>
  <c r="M305" i="2"/>
  <c r="R305" i="2" s="1"/>
  <c r="M49" i="2"/>
  <c r="N49" i="2" s="1"/>
  <c r="M48" i="2"/>
  <c r="N48" i="2" s="1"/>
  <c r="M274" i="2"/>
  <c r="R274" i="2" s="1"/>
  <c r="M335" i="2"/>
  <c r="N335" i="2" s="1"/>
  <c r="V7" i="2"/>
  <c r="M239" i="2"/>
  <c r="R239" i="2" s="1"/>
  <c r="M101" i="2"/>
  <c r="N101" i="2" s="1"/>
  <c r="M141" i="2"/>
  <c r="N141" i="2" s="1"/>
  <c r="M176" i="2"/>
  <c r="N176" i="2" s="1"/>
  <c r="M102" i="2"/>
  <c r="R102" i="2" s="1"/>
  <c r="M245" i="2"/>
  <c r="R245" i="2" s="1"/>
  <c r="M166" i="2"/>
  <c r="N166" i="2" s="1"/>
  <c r="M257" i="2"/>
  <c r="N257" i="2" s="1"/>
  <c r="M256" i="2"/>
  <c r="N256" i="2" s="1"/>
  <c r="M118" i="2"/>
  <c r="N118" i="2" s="1"/>
  <c r="M55" i="2"/>
  <c r="N55" i="2" s="1"/>
  <c r="M182" i="2"/>
  <c r="R182" i="2" s="1"/>
  <c r="M76" i="2"/>
  <c r="N76" i="2" s="1"/>
  <c r="M154" i="2"/>
  <c r="R154" i="2" s="1"/>
  <c r="M117" i="2"/>
  <c r="N117" i="2" s="1"/>
  <c r="M125" i="2"/>
  <c r="N125" i="2" s="1"/>
  <c r="M260" i="2"/>
  <c r="N260" i="2" s="1"/>
  <c r="M282" i="2"/>
  <c r="R282" i="2" s="1"/>
  <c r="M280" i="2"/>
  <c r="R280" i="2" s="1"/>
  <c r="M283" i="2"/>
  <c r="R283" i="2" s="1"/>
  <c r="M169" i="2"/>
  <c r="N169" i="2" s="1"/>
  <c r="M30" i="2"/>
  <c r="N30" i="2" s="1"/>
  <c r="M136" i="2"/>
  <c r="N136" i="2" s="1"/>
  <c r="M81" i="2"/>
  <c r="R81" i="2" s="1"/>
  <c r="V3" i="2"/>
  <c r="M107" i="2"/>
  <c r="R107" i="2" s="1"/>
  <c r="V33" i="2"/>
  <c r="M328" i="2"/>
  <c r="N328" i="2" s="1"/>
  <c r="M31" i="2"/>
  <c r="N31" i="2" s="1"/>
  <c r="M275" i="2"/>
  <c r="R275" i="2" s="1"/>
  <c r="V8" i="2"/>
  <c r="V4" i="2"/>
  <c r="M198" i="2"/>
  <c r="N198" i="2" s="1"/>
  <c r="M271" i="2"/>
  <c r="N271" i="2" s="1"/>
  <c r="M323" i="2"/>
  <c r="R323" i="2" s="1"/>
  <c r="M79" i="2"/>
  <c r="R79" i="2" s="1"/>
  <c r="M41" i="2"/>
  <c r="R41" i="2" s="1"/>
  <c r="M38" i="2"/>
  <c r="N38" i="2" s="1"/>
  <c r="M220" i="2"/>
  <c r="N220" i="2" s="1"/>
  <c r="M36" i="2"/>
  <c r="R36" i="2" s="1"/>
  <c r="M230" i="2"/>
  <c r="R230" i="2" s="1"/>
  <c r="M317" i="2"/>
  <c r="N317" i="2" s="1"/>
  <c r="M333" i="2"/>
  <c r="N333" i="2" s="1"/>
  <c r="M330" i="2"/>
  <c r="R330" i="2" s="1"/>
  <c r="V34" i="2"/>
  <c r="M231" i="2"/>
  <c r="N231" i="2" s="1"/>
  <c r="M197" i="2"/>
  <c r="R197" i="2" s="1"/>
  <c r="M196" i="2"/>
  <c r="R196" i="2" s="1"/>
  <c r="M268" i="2"/>
  <c r="N268" i="2" s="1"/>
  <c r="M300" i="2"/>
  <c r="R300" i="2" s="1"/>
  <c r="M77" i="2"/>
  <c r="R77" i="2" s="1"/>
  <c r="M312" i="2"/>
  <c r="R312" i="2" s="1"/>
  <c r="M65" i="2"/>
  <c r="R65" i="2" s="1"/>
  <c r="M187" i="2"/>
  <c r="R187" i="2" s="1"/>
  <c r="M262" i="2"/>
  <c r="R262" i="2" s="1"/>
  <c r="M246" i="2"/>
  <c r="R246" i="2" s="1"/>
  <c r="M244" i="2"/>
  <c r="N244" i="2" s="1"/>
  <c r="M331" i="2"/>
  <c r="N331" i="2" s="1"/>
  <c r="V5" i="2"/>
  <c r="M152" i="2"/>
  <c r="N152" i="2" s="1"/>
  <c r="M97" i="2"/>
  <c r="N97" i="2" s="1"/>
  <c r="M35" i="2"/>
  <c r="N35" i="2" s="1"/>
  <c r="M167" i="2"/>
  <c r="N167" i="2" s="1"/>
  <c r="M190" i="2"/>
  <c r="N190" i="2" s="1"/>
  <c r="M270" i="2"/>
  <c r="N270" i="2" s="1"/>
  <c r="M174" i="2"/>
  <c r="N174" i="2" s="1"/>
  <c r="V22" i="2"/>
  <c r="R126" i="2"/>
  <c r="N234" i="2"/>
  <c r="R258" i="2"/>
  <c r="R188" i="2"/>
  <c r="N121" i="2"/>
  <c r="N248" i="2"/>
  <c r="R156" i="2"/>
  <c r="N170" i="2"/>
  <c r="R170" i="2"/>
  <c r="R45" i="2"/>
  <c r="N232" i="2"/>
  <c r="R232" i="2"/>
  <c r="N134" i="2"/>
  <c r="R134" i="2"/>
  <c r="R100" i="2"/>
  <c r="N100" i="2"/>
  <c r="R171" i="2"/>
  <c r="N171" i="2"/>
  <c r="N215" i="2" l="1"/>
  <c r="N46" i="2"/>
  <c r="N47" i="2"/>
  <c r="R315" i="2"/>
  <c r="R279" i="2"/>
  <c r="N263" i="2"/>
  <c r="R185" i="2"/>
  <c r="N295" i="2"/>
  <c r="R195" i="2"/>
  <c r="R287" i="2"/>
  <c r="R211" i="2"/>
  <c r="N325" i="2"/>
  <c r="R227" i="2"/>
  <c r="N24" i="2"/>
  <c r="R199" i="2"/>
  <c r="N93" i="2"/>
  <c r="N53" i="2"/>
  <c r="R87" i="2"/>
  <c r="N29" i="2"/>
  <c r="R33" i="2"/>
  <c r="N127" i="2"/>
  <c r="N289" i="2"/>
  <c r="R73" i="2"/>
  <c r="R259" i="2"/>
  <c r="R59" i="2"/>
  <c r="N319" i="2"/>
  <c r="N278" i="2"/>
  <c r="R194" i="2"/>
  <c r="N69" i="2"/>
  <c r="R291" i="2"/>
  <c r="R23" i="2"/>
  <c r="N281" i="2"/>
  <c r="N21" i="2"/>
  <c r="R276" i="2"/>
  <c r="R180" i="2"/>
  <c r="N323" i="2"/>
  <c r="N191" i="2"/>
  <c r="R311" i="2"/>
  <c r="N56" i="2"/>
  <c r="R85" i="2"/>
  <c r="R205" i="2"/>
  <c r="N149" i="2"/>
  <c r="N251" i="2"/>
  <c r="N254" i="2"/>
  <c r="R273" i="2"/>
  <c r="N44" i="2"/>
  <c r="R132" i="2"/>
  <c r="N224" i="2"/>
  <c r="R226" i="2"/>
  <c r="R250" i="2"/>
  <c r="R214" i="2"/>
  <c r="R233" i="2"/>
  <c r="N269" i="2"/>
  <c r="N229" i="2"/>
  <c r="R122" i="2"/>
  <c r="N150" i="2"/>
  <c r="N103" i="2"/>
  <c r="N114" i="2"/>
  <c r="N89" i="2"/>
  <c r="R117" i="2"/>
  <c r="N75" i="2"/>
  <c r="N292" i="2"/>
  <c r="R333" i="2"/>
  <c r="R253" i="2"/>
  <c r="N283" i="2"/>
  <c r="R92" i="2"/>
  <c r="N153" i="2"/>
  <c r="R321" i="2"/>
  <c r="R74" i="2"/>
  <c r="R116" i="2"/>
  <c r="N124" i="2"/>
  <c r="R83" i="2"/>
  <c r="N50" i="2"/>
  <c r="R152" i="2"/>
  <c r="R271" i="2"/>
  <c r="N318" i="2"/>
  <c r="R322" i="2"/>
  <c r="N88" i="2"/>
  <c r="R60" i="2"/>
  <c r="R51" i="2"/>
  <c r="R222" i="2"/>
  <c r="R334" i="2"/>
  <c r="N107" i="2"/>
  <c r="R223" i="2"/>
  <c r="R104" i="2"/>
  <c r="R331" i="2"/>
  <c r="R296" i="2"/>
  <c r="N219" i="2"/>
  <c r="N314" i="2"/>
  <c r="N193" i="2"/>
  <c r="N272" i="2"/>
  <c r="N262" i="2"/>
  <c r="R118" i="2"/>
  <c r="N94" i="2"/>
  <c r="R174" i="2"/>
  <c r="R307" i="2"/>
  <c r="N302" i="2"/>
  <c r="R252" i="2"/>
  <c r="N300" i="2"/>
  <c r="R166" i="2"/>
  <c r="N99" i="2"/>
  <c r="R288" i="2"/>
  <c r="N67" i="2"/>
  <c r="R138" i="2"/>
  <c r="R95" i="2"/>
  <c r="R147" i="2"/>
  <c r="R101" i="2"/>
  <c r="R179" i="2"/>
  <c r="R140" i="2"/>
  <c r="R172" i="2"/>
  <c r="R265" i="2"/>
  <c r="R125" i="2"/>
  <c r="R49" i="2"/>
  <c r="R139" i="2"/>
  <c r="R106" i="2"/>
  <c r="N242" i="2"/>
  <c r="N330" i="2"/>
  <c r="N225" i="2"/>
  <c r="R86" i="2"/>
  <c r="N155" i="2"/>
  <c r="N186" i="2"/>
  <c r="N54" i="2"/>
  <c r="R115" i="2"/>
  <c r="N230" i="2"/>
  <c r="N207" i="2"/>
  <c r="R42" i="2"/>
  <c r="N241" i="2"/>
  <c r="N78" i="2"/>
  <c r="R257" i="2"/>
  <c r="N64" i="2"/>
  <c r="N164" i="2"/>
  <c r="R221" i="2"/>
  <c r="N110" i="2"/>
  <c r="N63" i="2"/>
  <c r="N65" i="2"/>
  <c r="R72" i="2"/>
  <c r="R40" i="2"/>
  <c r="N98" i="2"/>
  <c r="R328" i="2"/>
  <c r="R189" i="2"/>
  <c r="N70" i="2"/>
  <c r="N301" i="2"/>
  <c r="R297" i="2"/>
  <c r="R210" i="2"/>
  <c r="N112" i="2"/>
  <c r="N305" i="2"/>
  <c r="R119" i="2"/>
  <c r="R247" i="2"/>
  <c r="N312" i="2"/>
  <c r="R260" i="2"/>
  <c r="N216" i="2"/>
  <c r="R123" i="2"/>
  <c r="R34" i="2"/>
  <c r="N158" i="2"/>
  <c r="N239" i="2"/>
  <c r="N209" i="2"/>
  <c r="R177" i="2"/>
  <c r="N32" i="2"/>
  <c r="N135" i="2"/>
  <c r="R270" i="2"/>
  <c r="R268" i="2"/>
  <c r="R168" i="2"/>
  <c r="N236" i="2"/>
  <c r="R244" i="2"/>
  <c r="R198" i="2"/>
  <c r="R256" i="2"/>
  <c r="R335" i="2"/>
  <c r="N202" i="2"/>
  <c r="N310" i="2"/>
  <c r="N308" i="2"/>
  <c r="N133" i="2"/>
  <c r="N294" i="2"/>
  <c r="R190" i="2"/>
  <c r="R144" i="2"/>
  <c r="N299" i="2"/>
  <c r="N264" i="2"/>
  <c r="R218" i="2"/>
  <c r="R39" i="2"/>
  <c r="R286" i="2"/>
  <c r="N26" i="2"/>
  <c r="R22" i="2"/>
  <c r="R220" i="2"/>
  <c r="N81" i="2"/>
  <c r="R55" i="2"/>
  <c r="R141" i="2"/>
  <c r="N129" i="2"/>
  <c r="R212" i="2"/>
  <c r="R303" i="2"/>
  <c r="N237" i="2"/>
  <c r="N91" i="2"/>
  <c r="R37" i="2"/>
  <c r="R131" i="2"/>
  <c r="N128" i="2"/>
  <c r="N182" i="2"/>
  <c r="N143" i="2"/>
  <c r="R157" i="2"/>
  <c r="N261" i="2"/>
  <c r="N196" i="2"/>
  <c r="N79" i="2"/>
  <c r="R169" i="2"/>
  <c r="R201" i="2"/>
  <c r="R298" i="2"/>
  <c r="R293" i="2"/>
  <c r="R160" i="2"/>
  <c r="R332" i="2"/>
  <c r="N280" i="2"/>
  <c r="N309" i="2"/>
  <c r="R90" i="2"/>
  <c r="R243" i="2"/>
  <c r="N173" i="2"/>
  <c r="N204" i="2"/>
  <c r="N146" i="2"/>
  <c r="N41" i="2"/>
  <c r="N282" i="2"/>
  <c r="R192" i="2"/>
  <c r="R61" i="2"/>
  <c r="R68" i="2"/>
  <c r="R329" i="2"/>
  <c r="R317" i="2"/>
  <c r="R30" i="2"/>
  <c r="N27" i="2"/>
  <c r="N62" i="2"/>
  <c r="R316" i="2"/>
  <c r="R76" i="2"/>
  <c r="N80" i="2"/>
  <c r="R71" i="2"/>
  <c r="R183" i="2"/>
  <c r="N142" i="2"/>
  <c r="N240" i="2"/>
  <c r="N162" i="2"/>
  <c r="R326" i="2"/>
  <c r="R249" i="2"/>
  <c r="N284" i="2"/>
  <c r="R313" i="2"/>
  <c r="R285" i="2"/>
  <c r="R159" i="2"/>
  <c r="N203" i="2"/>
  <c r="N178" i="2"/>
  <c r="R151" i="2"/>
  <c r="N148" i="2"/>
  <c r="R66" i="2"/>
  <c r="N320" i="2"/>
  <c r="N184" i="2"/>
  <c r="N82" i="2"/>
  <c r="R108" i="2"/>
  <c r="N246" i="2"/>
  <c r="N77" i="2"/>
  <c r="N197" i="2"/>
  <c r="N36" i="2"/>
  <c r="R136" i="2"/>
  <c r="R327" i="2"/>
  <c r="R25" i="2"/>
  <c r="R176" i="2"/>
  <c r="N274" i="2"/>
  <c r="N165" i="2"/>
  <c r="N120" i="2"/>
  <c r="R57" i="2"/>
  <c r="N200" i="2"/>
  <c r="R113" i="2"/>
  <c r="R84" i="2"/>
  <c r="N213" i="2"/>
  <c r="R52" i="2"/>
  <c r="R167" i="2"/>
  <c r="R48" i="2"/>
  <c r="N145" i="2"/>
  <c r="N102" i="2"/>
  <c r="N111" i="2"/>
  <c r="R96" i="2"/>
  <c r="N238" i="2"/>
  <c r="R35" i="2"/>
  <c r="R290" i="2"/>
  <c r="R324" i="2"/>
  <c r="N175" i="2"/>
  <c r="N206" i="2"/>
  <c r="R97" i="2"/>
  <c r="R181" i="2"/>
  <c r="R38" i="2"/>
  <c r="N208" i="2"/>
  <c r="R228" i="2"/>
  <c r="R43" i="2"/>
  <c r="N235" i="2"/>
  <c r="N245" i="2"/>
  <c r="N217" i="2"/>
  <c r="R163" i="2"/>
  <c r="N267" i="2"/>
  <c r="R161" i="2"/>
  <c r="N58" i="2"/>
  <c r="N275" i="2"/>
  <c r="N137" i="2"/>
  <c r="N28" i="2"/>
  <c r="N277" i="2"/>
  <c r="N109" i="2"/>
  <c r="N187" i="2"/>
  <c r="R231" i="2"/>
  <c r="R31" i="2"/>
  <c r="N154" i="2"/>
  <c r="N130" i="2"/>
  <c r="R306" i="2"/>
  <c r="R304" i="2"/>
  <c r="N266" i="2"/>
  <c r="N105" i="2"/>
  <c r="R255" i="2"/>
  <c r="N18" i="2"/>
  <c r="E7" i="2" l="1"/>
  <c r="F4" i="2" s="1"/>
  <c r="H4" i="2" s="1"/>
  <c r="F8" i="2"/>
  <c r="F5" i="2" l="1"/>
  <c r="H5" i="2" s="1"/>
  <c r="F6" i="2"/>
  <c r="H6" i="2" s="1"/>
  <c r="F9" i="2" s="1"/>
  <c r="G9" i="2"/>
</calcChain>
</file>

<file path=xl/sharedStrings.xml><?xml version="1.0" encoding="utf-8"?>
<sst xmlns="http://schemas.openxmlformats.org/spreadsheetml/2006/main" count="591" uniqueCount="180">
  <si>
    <t>OEJV 0198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</si>
  <si>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</si>
  <si>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</si>
  <si>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</si>
  <si>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</si>
  <si>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</si>
  <si>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</si>
  <si>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</si>
  <si>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</si>
  <si>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</si>
  <si>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</si>
  <si>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</si>
  <si>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</si>
  <si>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</si>
  <si>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</si>
  <si>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</si>
  <si>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</si>
  <si>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</si>
  <si>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</si>
  <si>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</si>
  <si>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</si>
  <si>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</si>
  <si>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</si>
  <si>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</si>
  <si>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</si>
  <si>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</si>
  <si>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</si>
  <si>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</si>
  <si>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</si>
  <si>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</si>
  <si>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</si>
  <si>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</si>
  <si>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</si>
  <si>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</si>
  <si>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 Phe / GSC 07534-00579</t>
  </si>
  <si>
    <t>EW/KW</t>
  </si>
  <si>
    <t>Wolf 2000A&amp;ASS.147..243</t>
  </si>
  <si>
    <t>Add cycle</t>
  </si>
  <si>
    <t>Old Cycle</t>
  </si>
  <si>
    <t>IBVS 2185</t>
  </si>
  <si>
    <t>I</t>
  </si>
  <si>
    <t>PE</t>
  </si>
  <si>
    <t>Wolf 2000</t>
  </si>
  <si>
    <t>(S)</t>
  </si>
  <si>
    <t>38643.497(1/2)</t>
  </si>
  <si>
    <t>38694.395+</t>
  </si>
  <si>
    <t>38726.271(1/2)</t>
  </si>
  <si>
    <t>39389.458+</t>
  </si>
  <si>
    <t>39414.323+</t>
  </si>
  <si>
    <t>39444.315(1/2)</t>
  </si>
  <si>
    <t>+</t>
  </si>
  <si>
    <t>II</t>
  </si>
  <si>
    <t>IBVS 360</t>
  </si>
  <si>
    <t>pg</t>
  </si>
  <si>
    <t>BAD</t>
  </si>
  <si>
    <t>Cerruti 1986</t>
  </si>
  <si>
    <t>Cerruti 1986AcA....35..241</t>
  </si>
  <si>
    <t>diff²</t>
  </si>
  <si>
    <t>wt</t>
  </si>
  <si>
    <t>wt*diff²</t>
  </si>
  <si>
    <t>Linear Ephemeris =</t>
  </si>
  <si>
    <t>Quad. Ephemeris =</t>
  </si>
  <si>
    <t>B</t>
  </si>
  <si>
    <t>V</t>
  </si>
  <si>
    <t>K</t>
  </si>
  <si>
    <t>Quad Fit</t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</si>
  <si>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</si>
  <si>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</si>
  <si>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</si>
  <si>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</si>
  <si>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</si>
  <si>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</si>
  <si>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</si>
  <si>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</si>
  <si>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</si>
  <si>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</si>
  <si>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</si>
  <si>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</si>
  <si>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</si>
  <si>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</si>
  <si>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</si>
  <si>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</si>
  <si>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</si>
  <si>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</si>
  <si>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</si>
  <si>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</si>
  <si>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</si>
  <si>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</si>
  <si>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</si>
  <si>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</si>
  <si>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</si>
  <si>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</si>
  <si>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</si>
  <si>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</si>
  <si>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</si>
  <si>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</si>
  <si>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</si>
  <si>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</si>
  <si>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</si>
  <si>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</si>
  <si>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</si>
  <si>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</si>
  <si>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</si>
  <si>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</si>
  <si>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</si>
  <si>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</si>
  <si>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</si>
  <si>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</si>
  <si>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</si>
  <si>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</si>
  <si>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</si>
  <si>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</si>
  <si>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</si>
  <si>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</si>
  <si>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</si>
  <si>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</si>
  <si>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</si>
  <si>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</si>
  <si>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</si>
  <si>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</si>
  <si>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</si>
  <si>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</si>
  <si>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</si>
  <si>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</si>
  <si>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</si>
  <si>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</si>
  <si>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</si>
  <si>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</si>
  <si>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</si>
  <si>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</si>
  <si>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W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</si>
  <si>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</si>
  <si>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</si>
  <si>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</si>
  <si>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</si>
  <si>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</si>
  <si>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</si>
  <si>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</si>
  <si>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</si>
  <si>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</si>
  <si>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</si>
  <si>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</si>
  <si>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</si>
  <si>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</si>
  <si>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</si>
  <si>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</si>
  <si>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</si>
  <si>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</si>
  <si>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</si>
  <si>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</si>
  <si>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McFarlane 1987</t>
  </si>
  <si>
    <t>McFarlane 1987MNRAS.227..381</t>
  </si>
  <si>
    <t>Gessner Hertha</t>
  </si>
  <si>
    <t>I,0360,I,0360,,</t>
  </si>
  <si>
    <t>Strohmeier W</t>
  </si>
  <si>
    <t>pe</t>
  </si>
  <si>
    <t>Wolf G</t>
  </si>
  <si>
    <t>I,2185,0,GCVS,,</t>
  </si>
  <si>
    <t>Hipparcos</t>
  </si>
  <si>
    <t>0,Hipp,0,Hipp,,</t>
  </si>
  <si>
    <t>ccd</t>
  </si>
  <si>
    <t>Pojmanski G</t>
  </si>
  <si>
    <t>0,Asas,,,,</t>
  </si>
  <si>
    <t>Masek M.</t>
  </si>
  <si>
    <t>C,0038,E,0160,,50mm+G2</t>
  </si>
  <si>
    <t>O-C Gateway</t>
  </si>
  <si>
    <t>http://var.astro.cz/ocgate/ocgate.php?star=AD+Phe&amp;submit=Submit&amp;lang=en</t>
  </si>
  <si>
    <t>CCD</t>
  </si>
  <si>
    <t>vis</t>
  </si>
  <si>
    <t>OEJV 0165</t>
  </si>
  <si>
    <t>OEJV 0177</t>
  </si>
  <si>
    <t>OEJV 0179</t>
  </si>
  <si>
    <t>JAVSO 49, 251</t>
  </si>
  <si>
    <t>JAVSO, 48, 250</t>
  </si>
  <si>
    <t>TESS/PNC/RAA</t>
  </si>
  <si>
    <t>TESS</t>
  </si>
  <si>
    <t>BMGA</t>
  </si>
  <si>
    <t>JRBA</t>
  </si>
  <si>
    <t>RIX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</si>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</sst>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\(&quot;$&quot;#,##0\)"/>
    <numFmt numFmtId="165" formatCode="0E+00"/>
    <numFmt numFmtId="166" formatCode="0.E+00"/>
    <numFmt numFmtId="167" formatCode="0.0%"/>
    <numFmt numFmtId="168" formatCode="dd/mm/yyyy"/>
    <numFmt numFmtId="169" formatCode="0.0000000"/>
    <numFmt numFmtId="170" formatCode="0.000000"/>
  </numFmts>
  <fonts count="4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49">
    <xf numFmtId="0" fontId="0" fillId="0" borderId="0">
      <alignment vertical="top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3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43" fillId="0" borderId="0" applyFont="0" applyFill="0" applyBorder="0" applyAlignment="0" applyProtection="0"/>
    <xf numFmtId="0" fontId="3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6" fillId="7" borderId="1" applyNumberFormat="0" applyAlignment="0" applyProtection="0"/>
    <xf numFmtId="0" fontId="37" fillId="0" borderId="4" applyNumberFormat="0" applyFill="0" applyAlignment="0" applyProtection="0"/>
    <xf numFmtId="0" fontId="38" fillId="22" borderId="0" applyNumberFormat="0" applyBorder="0" applyAlignment="0" applyProtection="0"/>
    <xf numFmtId="0" fontId="28" fillId="0" borderId="0"/>
    <xf numFmtId="0" fontId="14" fillId="0" borderId="0"/>
    <xf numFmtId="0" fontId="28" fillId="23" borderId="5" applyNumberFormat="0" applyFont="0" applyAlignment="0" applyProtection="0"/>
    <xf numFmtId="0" fontId="39" fillId="20" borderId="6" applyNumberFormat="0" applyAlignment="0" applyProtection="0"/>
    <xf numFmtId="0" fontId="40" fillId="0" borderId="0" applyNumberFormat="0" applyFill="0" applyBorder="0" applyAlignment="0" applyProtection="0"/>
    <xf numFmtId="0" fontId="43" fillId="0" borderId="7" applyNumberFormat="0" applyFont="0" applyFill="0" applyAlignment="0" applyProtection="0"/>
    <xf numFmtId="0" fontId="41" fillId="0" borderId="0" applyNumberFormat="0" applyFill="0" applyBorder="0" applyAlignment="0" applyProtection="0"/>
  </cellStyleXfs>
  <cellXfs count="109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11" xfId="0" applyBorder="1" applyAlignment="1"/>
    <xf numFmtId="165" fontId="0" fillId="0" borderId="0" xfId="0" applyNumberFormat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14" fillId="0" borderId="0" xfId="0" applyFont="1" applyAlignment="1"/>
    <xf numFmtId="0" fontId="8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0" xfId="0" applyFont="1">
      <alignment vertical="top"/>
    </xf>
    <xf numFmtId="0" fontId="18" fillId="0" borderId="0" xfId="0" applyFont="1">
      <alignment vertical="top"/>
    </xf>
    <xf numFmtId="0" fontId="11" fillId="0" borderId="8" xfId="0" applyFont="1" applyBorder="1" applyAlignment="1">
      <alignment horizontal="center"/>
    </xf>
    <xf numFmtId="0" fontId="6" fillId="0" borderId="17" xfId="0" applyFont="1" applyBorder="1">
      <alignment vertical="top"/>
    </xf>
    <xf numFmtId="0" fontId="19" fillId="0" borderId="18" xfId="0" applyFont="1" applyBorder="1">
      <alignment vertical="top"/>
    </xf>
    <xf numFmtId="0" fontId="8" fillId="0" borderId="19" xfId="0" applyFont="1" applyBorder="1">
      <alignment vertical="top"/>
    </xf>
    <xf numFmtId="166" fontId="8" fillId="0" borderId="19" xfId="0" applyNumberFormat="1" applyFont="1" applyBorder="1" applyAlignment="1">
      <alignment horizontal="center"/>
    </xf>
    <xf numFmtId="167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20" xfId="0" applyFont="1" applyBorder="1">
      <alignment vertical="top"/>
    </xf>
    <xf numFmtId="0" fontId="19" fillId="0" borderId="21" xfId="0" applyFont="1" applyBorder="1">
      <alignment vertical="top"/>
    </xf>
    <xf numFmtId="0" fontId="8" fillId="0" borderId="22" xfId="0" applyFont="1" applyBorder="1">
      <alignment vertical="top"/>
    </xf>
    <xf numFmtId="166" fontId="8" fillId="0" borderId="22" xfId="0" applyNumberFormat="1" applyFont="1" applyBorder="1" applyAlignment="1">
      <alignment horizontal="center"/>
    </xf>
    <xf numFmtId="0" fontId="6" fillId="0" borderId="23" xfId="0" applyFont="1" applyBorder="1">
      <alignment vertical="top"/>
    </xf>
    <xf numFmtId="0" fontId="19" fillId="0" borderId="24" xfId="0" applyFont="1" applyBorder="1">
      <alignment vertical="top"/>
    </xf>
    <xf numFmtId="0" fontId="8" fillId="0" borderId="25" xfId="0" applyFont="1" applyBorder="1">
      <alignment vertical="top"/>
    </xf>
    <xf numFmtId="166" fontId="8" fillId="0" borderId="25" xfId="0" applyNumberFormat="1" applyFont="1" applyBorder="1" applyAlignment="1">
      <alignment horizontal="center"/>
    </xf>
    <xf numFmtId="0" fontId="18" fillId="0" borderId="8" xfId="0" applyFont="1" applyBorder="1">
      <alignment vertical="top"/>
    </xf>
    <xf numFmtId="0" fontId="0" fillId="0" borderId="8" xfId="0" applyBorder="1">
      <alignment vertical="top"/>
    </xf>
    <xf numFmtId="0" fontId="19" fillId="0" borderId="0" xfId="0" applyFont="1">
      <alignment vertical="top"/>
    </xf>
    <xf numFmtId="166" fontId="8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10" fontId="6" fillId="0" borderId="0" xfId="0" applyNumberFormat="1" applyFont="1">
      <alignment vertical="top"/>
    </xf>
    <xf numFmtId="0" fontId="20" fillId="0" borderId="0" xfId="0" applyFont="1">
      <alignment vertical="top"/>
    </xf>
    <xf numFmtId="167" fontId="20" fillId="0" borderId="0" xfId="0" applyNumberFormat="1" applyFont="1">
      <alignment vertical="top"/>
    </xf>
    <xf numFmtId="10" fontId="20" fillId="0" borderId="0" xfId="0" applyNumberFormat="1" applyFont="1">
      <alignment vertical="top"/>
    </xf>
    <xf numFmtId="0" fontId="12" fillId="0" borderId="0" xfId="0" applyFont="1" applyAlignment="1">
      <alignment horizontal="center"/>
    </xf>
    <xf numFmtId="0" fontId="21" fillId="0" borderId="0" xfId="0" applyFont="1">
      <alignment vertical="top"/>
    </xf>
    <xf numFmtId="0" fontId="15" fillId="0" borderId="0" xfId="0" applyFont="1">
      <alignment vertical="top"/>
    </xf>
    <xf numFmtId="0" fontId="22" fillId="0" borderId="0" xfId="0" applyFont="1" applyAlignment="1">
      <alignment horizontal="center"/>
    </xf>
    <xf numFmtId="0" fontId="14" fillId="0" borderId="0" xfId="0" applyFont="1">
      <alignment vertical="top"/>
    </xf>
    <xf numFmtId="0" fontId="12" fillId="24" borderId="5" xfId="0" applyFont="1" applyFill="1" applyBorder="1">
      <alignment vertical="top"/>
    </xf>
    <xf numFmtId="0" fontId="12" fillId="24" borderId="26" xfId="0" applyFont="1" applyFill="1" applyBorder="1">
      <alignment vertical="top"/>
    </xf>
    <xf numFmtId="0" fontId="8" fillId="0" borderId="26" xfId="0" applyFont="1" applyBorder="1">
      <alignment vertical="top"/>
    </xf>
    <xf numFmtId="0" fontId="23" fillId="0" borderId="0" xfId="0" applyFont="1">
      <alignment vertical="top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38" applyAlignment="1" applyProtection="1"/>
    <xf numFmtId="0" fontId="26" fillId="0" borderId="0" xfId="0" applyFont="1" applyAlignme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5" fillId="0" borderId="0" xfId="42" applyFont="1"/>
    <xf numFmtId="0" fontId="5" fillId="0" borderId="0" xfId="42" applyFont="1" applyAlignment="1">
      <alignment horizontal="center"/>
    </xf>
    <xf numFmtId="0" fontId="42" fillId="0" borderId="0" xfId="43" applyFont="1" applyAlignment="1">
      <alignment horizontal="left"/>
    </xf>
    <xf numFmtId="0" fontId="42" fillId="0" borderId="0" xfId="43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168" fontId="0" fillId="0" borderId="0" xfId="0" applyNumberFormat="1" applyAlignment="1"/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 applyProtection="1">
      <alignment horizontal="center"/>
      <protection locked="0"/>
    </xf>
    <xf numFmtId="0" fontId="45" fillId="0" borderId="0" xfId="0" applyFont="1" applyAlignment="1"/>
    <xf numFmtId="0" fontId="45" fillId="0" borderId="0" xfId="0" applyFont="1" applyAlignment="1">
      <alignment horizontal="center"/>
    </xf>
    <xf numFmtId="169" fontId="0" fillId="0" borderId="0" xfId="0" applyNumberFormat="1" applyAlignment="1">
      <alignment horizontal="left"/>
    </xf>
    <xf numFmtId="0" fontId="4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0" fontId="24" fillId="0" borderId="0" xfId="0" applyNumberFormat="1" applyFont="1" applyAlignment="1">
      <alignment horizontal="left"/>
    </xf>
    <xf numFmtId="170" fontId="26" fillId="0" borderId="0" xfId="0" applyNumberFormat="1" applyFont="1" applyAlignment="1">
      <alignment horizontal="left"/>
    </xf>
    <xf numFmtId="170" fontId="24" fillId="0" borderId="0" xfId="0" applyNumberFormat="1" applyFont="1" applyAlignment="1">
      <alignment horizontal="left" vertical="center"/>
    </xf>
    <xf numFmtId="170" fontId="27" fillId="0" borderId="0" xfId="0" applyNumberFormat="1" applyFont="1" applyAlignment="1">
      <alignment horizontal="left"/>
    </xf>
    <xf numFmtId="170" fontId="5" fillId="0" borderId="0" xfId="42" applyNumberFormat="1" applyFont="1" applyAlignment="1">
      <alignment horizontal="left"/>
    </xf>
    <xf numFmtId="170" fontId="45" fillId="0" borderId="0" xfId="0" applyNumberFormat="1" applyFont="1" applyAlignment="1" applyProtection="1">
      <alignment horizontal="left" vertical="center" wrapText="1"/>
      <protection locked="0"/>
    </xf>
    <xf numFmtId="170" fontId="45" fillId="0" borderId="0" xfId="0" applyNumberFormat="1" applyFont="1" applyAlignment="1" applyProtection="1">
      <alignment horizontal="left"/>
      <protection locked="0"/>
    </xf>
    <xf numFmtId="170" fontId="42" fillId="0" borderId="0" xfId="43" applyNumberFormat="1" applyFont="1" applyAlignment="1">
      <alignment horizontal="left"/>
    </xf>
    <xf numFmtId="170" fontId="44" fillId="0" borderId="0" xfId="0" applyNumberFormat="1" applyFont="1" applyAlignment="1">
      <alignment horizontal="left" vertical="center" wrapText="1"/>
    </xf>
    <xf numFmtId="170" fontId="23" fillId="0" borderId="0" xfId="0" applyNumberFormat="1" applyFont="1" applyAlignment="1">
      <alignment horizontal="left"/>
    </xf>
    <xf numFmtId="170" fontId="45" fillId="0" borderId="0" xfId="0" applyNumberFormat="1" applyFont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AD Phe - O-C Diagr.</a:t>
            </a:r>
          </a:p>
        </c:rich>
      </c:tx>
      <c:layout>
        <c:manualLayout>
          <c:xMode val="edge"/>
          <c:yMode val="edge"/>
          <c:x val="0.38496240601503762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872851947553438"/>
          <c:w val="0.81954887218045114"/>
          <c:h val="0.6502899350415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Active!$D$21:$D$240</c:f>
                <c:numCache>
                  <c:formatCode>General</c:formatCode>
                  <c:ptCount val="22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Active!$D$21:$D$240</c:f>
                <c:numCache>
                  <c:formatCode>General</c:formatCode>
                  <c:ptCount val="22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Active!$H$21:$H$1000</c:f>
              <c:numCache>
                <c:formatCode>General</c:formatCode>
                <c:ptCount val="980"/>
                <c:pt idx="1">
                  <c:v>-5.598699990514433E-2</c:v>
                </c:pt>
                <c:pt idx="2">
                  <c:v>-7.7676199900452048E-2</c:v>
                </c:pt>
                <c:pt idx="3">
                  <c:v>-5.2150799903756706E-2</c:v>
                </c:pt>
                <c:pt idx="4">
                  <c:v>-6.1944999903062126E-2</c:v>
                </c:pt>
                <c:pt idx="5">
                  <c:v>-5.1588799902674509E-2</c:v>
                </c:pt>
                <c:pt idx="8">
                  <c:v>-1.8530599903897382E-2</c:v>
                </c:pt>
                <c:pt idx="9">
                  <c:v>-5.932199906965252E-3</c:v>
                </c:pt>
                <c:pt idx="10">
                  <c:v>-1.1146799901325721E-2</c:v>
                </c:pt>
                <c:pt idx="11">
                  <c:v>5.0402000997564755E-3</c:v>
                </c:pt>
                <c:pt idx="12">
                  <c:v>-1.3621399899420794E-2</c:v>
                </c:pt>
                <c:pt idx="13">
                  <c:v>2.7474800095660612E-2</c:v>
                </c:pt>
                <c:pt idx="14">
                  <c:v>-5.5279990192502737E-4</c:v>
                </c:pt>
                <c:pt idx="16">
                  <c:v>3.1912000995362177E-3</c:v>
                </c:pt>
                <c:pt idx="17">
                  <c:v>-9.4525999011239037E-3</c:v>
                </c:pt>
                <c:pt idx="18">
                  <c:v>7.474400095816236E-3</c:v>
                </c:pt>
                <c:pt idx="19">
                  <c:v>-3.1927199903293513E-2</c:v>
                </c:pt>
                <c:pt idx="20">
                  <c:v>-2.2740199907275382E-2</c:v>
                </c:pt>
                <c:pt idx="21">
                  <c:v>-4.8131999064935371E-3</c:v>
                </c:pt>
                <c:pt idx="22">
                  <c:v>5.3284000969142653E-3</c:v>
                </c:pt>
                <c:pt idx="23">
                  <c:v>-2.9122799904143903E-2</c:v>
                </c:pt>
                <c:pt idx="24">
                  <c:v>2.5064200097403955E-2</c:v>
                </c:pt>
                <c:pt idx="25">
                  <c:v>2.556420009204885E-2</c:v>
                </c:pt>
                <c:pt idx="26">
                  <c:v>1.3087400096992496E-2</c:v>
                </c:pt>
                <c:pt idx="27">
                  <c:v>1.8416000093566254E-2</c:v>
                </c:pt>
                <c:pt idx="28">
                  <c:v>-2.4629399900732096E-2</c:v>
                </c:pt>
                <c:pt idx="29">
                  <c:v>-2.4129399898811243E-2</c:v>
                </c:pt>
                <c:pt idx="31">
                  <c:v>1.3535600097384304E-2</c:v>
                </c:pt>
                <c:pt idx="32">
                  <c:v>4.4362000990076922E-3</c:v>
                </c:pt>
                <c:pt idx="33">
                  <c:v>2.9340000983211212E-3</c:v>
                </c:pt>
                <c:pt idx="34">
                  <c:v>-1.7166599907795899E-2</c:v>
                </c:pt>
                <c:pt idx="35">
                  <c:v>-3.9257399897905998E-2</c:v>
                </c:pt>
                <c:pt idx="36">
                  <c:v>-3.8757399903261103E-2</c:v>
                </c:pt>
                <c:pt idx="38">
                  <c:v>9.9296000989852473E-3</c:v>
                </c:pt>
                <c:pt idx="39">
                  <c:v>6.5470000918139704E-3</c:v>
                </c:pt>
                <c:pt idx="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3-4170-906C-F29FEC06E04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Active!$I$21:$I$1000</c:f>
              <c:numCache>
                <c:formatCode>General</c:formatCode>
                <c:ptCount val="980"/>
                <c:pt idx="0">
                  <c:v>-5.8986999905755511E-2</c:v>
                </c:pt>
                <c:pt idx="7">
                  <c:v>-5.2848799903586041E-2</c:v>
                </c:pt>
                <c:pt idx="15">
                  <c:v>-2.3808799902326427E-2</c:v>
                </c:pt>
                <c:pt idx="30">
                  <c:v>-2.3629399904166348E-2</c:v>
                </c:pt>
                <c:pt idx="37">
                  <c:v>-3.825739990134025E-2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C3-4170-906C-F29FEC06E04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Active!$J$21:$J$1000</c:f>
              <c:numCache>
                <c:formatCode>General</c:formatCode>
                <c:ptCount val="980"/>
                <c:pt idx="40">
                  <c:v>-1.1699999900883995E-2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C3-4170-906C-F29FEC06E04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Active!$K$21:$K$1000</c:f>
              <c:numCache>
                <c:formatCode>General</c:formatCode>
                <c:ptCount val="980"/>
                <c:pt idx="42">
                  <c:v>-1.2455999909434468E-2</c:v>
                </c:pt>
                <c:pt idx="43">
                  <c:v>-1.2255999907210935E-2</c:v>
                </c:pt>
                <c:pt idx="44">
                  <c:v>-1.2055999904987402E-2</c:v>
                </c:pt>
                <c:pt idx="45">
                  <c:v>-1.0994999902322888E-2</c:v>
                </c:pt>
                <c:pt idx="46">
                  <c:v>-1.0894999904849101E-2</c:v>
                </c:pt>
                <c:pt idx="47">
                  <c:v>-1.0494999900402036E-2</c:v>
                </c:pt>
                <c:pt idx="48">
                  <c:v>-1.3057599906460382E-2</c:v>
                </c:pt>
                <c:pt idx="49">
                  <c:v>-1.2457599907065742E-2</c:v>
                </c:pt>
                <c:pt idx="50">
                  <c:v>-9.7575999025139026E-3</c:v>
                </c:pt>
                <c:pt idx="51">
                  <c:v>-1.0572199906164315E-2</c:v>
                </c:pt>
                <c:pt idx="52">
                  <c:v>-1.0572199906164315E-2</c:v>
                </c:pt>
                <c:pt idx="53">
                  <c:v>-1.4011199898959603E-2</c:v>
                </c:pt>
                <c:pt idx="54">
                  <c:v>-1.3011199902393855E-2</c:v>
                </c:pt>
                <c:pt idx="55">
                  <c:v>-1.201119989855215E-2</c:v>
                </c:pt>
                <c:pt idx="56">
                  <c:v>-1.1873799900058657E-2</c:v>
                </c:pt>
                <c:pt idx="57">
                  <c:v>-1.1473799902887549E-2</c:v>
                </c:pt>
                <c:pt idx="58">
                  <c:v>-1.0273799904098269E-2</c:v>
                </c:pt>
                <c:pt idx="59">
                  <c:v>-1.1350199907610659E-2</c:v>
                </c:pt>
                <c:pt idx="60">
                  <c:v>-1.1250199902860913E-2</c:v>
                </c:pt>
                <c:pt idx="61">
                  <c:v>-1.1250199902860913E-2</c:v>
                </c:pt>
                <c:pt idx="62">
                  <c:v>-1.4782599901081994E-2</c:v>
                </c:pt>
                <c:pt idx="63">
                  <c:v>-1.6058199900726322E-2</c:v>
                </c:pt>
                <c:pt idx="64">
                  <c:v>-1.4608599900384434E-2</c:v>
                </c:pt>
                <c:pt idx="65">
                  <c:v>-1.357119990279898E-2</c:v>
                </c:pt>
                <c:pt idx="66">
                  <c:v>-1.4610199898015708E-2</c:v>
                </c:pt>
                <c:pt idx="67">
                  <c:v>-2.5852999904600438E-2</c:v>
                </c:pt>
                <c:pt idx="68">
                  <c:v>-2.7714199903130066E-2</c:v>
                </c:pt>
                <c:pt idx="69">
                  <c:v>-2.7176799900189508E-2</c:v>
                </c:pt>
                <c:pt idx="70">
                  <c:v>-2.5324599897430744E-2</c:v>
                </c:pt>
                <c:pt idx="71">
                  <c:v>-2.7395799901569262E-2</c:v>
                </c:pt>
                <c:pt idx="72">
                  <c:v>-2.7358399900549557E-2</c:v>
                </c:pt>
                <c:pt idx="73">
                  <c:v>-3.8745199904951733E-2</c:v>
                </c:pt>
                <c:pt idx="74">
                  <c:v>-3.8922799903957639E-2</c:v>
                </c:pt>
                <c:pt idx="75">
                  <c:v>-4.2315799903008156E-2</c:v>
                </c:pt>
                <c:pt idx="76">
                  <c:v>-4.8110399904544465E-2</c:v>
                </c:pt>
                <c:pt idx="77">
                  <c:v>-9.8540199753188062E-2</c:v>
                </c:pt>
                <c:pt idx="78">
                  <c:v>-0.12400319990410935</c:v>
                </c:pt>
                <c:pt idx="79">
                  <c:v>-0.13851039990549907</c:v>
                </c:pt>
                <c:pt idx="80">
                  <c:v>-0.14007179987675045</c:v>
                </c:pt>
                <c:pt idx="81">
                  <c:v>-0.13951079978141934</c:v>
                </c:pt>
                <c:pt idx="82">
                  <c:v>-0.14047639990167227</c:v>
                </c:pt>
                <c:pt idx="83">
                  <c:v>-0.14046639989828691</c:v>
                </c:pt>
                <c:pt idx="84">
                  <c:v>-0.13978639990091324</c:v>
                </c:pt>
                <c:pt idx="85">
                  <c:v>-0.13961639990156982</c:v>
                </c:pt>
                <c:pt idx="86">
                  <c:v>-0.14143239999248181</c:v>
                </c:pt>
                <c:pt idx="87">
                  <c:v>-0.14120939990243642</c:v>
                </c:pt>
                <c:pt idx="88">
                  <c:v>-0.14250419990275986</c:v>
                </c:pt>
                <c:pt idx="89">
                  <c:v>-0.14219419990695314</c:v>
                </c:pt>
                <c:pt idx="90">
                  <c:v>-0.14201419990422437</c:v>
                </c:pt>
                <c:pt idx="91">
                  <c:v>-0.14492099972994765</c:v>
                </c:pt>
                <c:pt idx="92">
                  <c:v>-0.1470393998461077</c:v>
                </c:pt>
                <c:pt idx="93">
                  <c:v>-0.14300199970602989</c:v>
                </c:pt>
                <c:pt idx="106">
                  <c:v>-0.17015759990317747</c:v>
                </c:pt>
                <c:pt idx="107">
                  <c:v>-0.17001759989943821</c:v>
                </c:pt>
                <c:pt idx="108">
                  <c:v>-0.17041219990642276</c:v>
                </c:pt>
                <c:pt idx="109">
                  <c:v>-0.17629380012658658</c:v>
                </c:pt>
                <c:pt idx="110">
                  <c:v>-0.1762045997165842</c:v>
                </c:pt>
                <c:pt idx="111">
                  <c:v>-0.18333619990153238</c:v>
                </c:pt>
                <c:pt idx="112">
                  <c:v>-0.18265539989806712</c:v>
                </c:pt>
                <c:pt idx="113">
                  <c:v>-0.18504239989852067</c:v>
                </c:pt>
                <c:pt idx="114">
                  <c:v>-0.18254539990448393</c:v>
                </c:pt>
                <c:pt idx="115">
                  <c:v>-0.19991040012973826</c:v>
                </c:pt>
                <c:pt idx="116">
                  <c:v>-0.20111619972158223</c:v>
                </c:pt>
                <c:pt idx="117">
                  <c:v>-0.2016895999040571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C3-4170-906C-F29FEC06E04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Active!$L$21:$L$1000</c:f>
              <c:numCache>
                <c:formatCode>General</c:formatCode>
                <c:ptCount val="980"/>
                <c:pt idx="94">
                  <c:v>-0.1700669702840969</c:v>
                </c:pt>
                <c:pt idx="95">
                  <c:v>-0.17064921510609565</c:v>
                </c:pt>
                <c:pt idx="96">
                  <c:v>-0.16993631710647605</c:v>
                </c:pt>
                <c:pt idx="97">
                  <c:v>-0.17056121183850337</c:v>
                </c:pt>
                <c:pt idx="98">
                  <c:v>-0.16932611787342466</c:v>
                </c:pt>
                <c:pt idx="99">
                  <c:v>-0.16984276452421909</c:v>
                </c:pt>
                <c:pt idx="100">
                  <c:v>-0.16943477600580081</c:v>
                </c:pt>
                <c:pt idx="101">
                  <c:v>-0.16967644221585942</c:v>
                </c:pt>
                <c:pt idx="102">
                  <c:v>-0.16935192184610059</c:v>
                </c:pt>
                <c:pt idx="103">
                  <c:v>-0.16949001846660394</c:v>
                </c:pt>
                <c:pt idx="104">
                  <c:v>-0.16915694709314266</c:v>
                </c:pt>
                <c:pt idx="105">
                  <c:v>-0.16903779332642443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C3-4170-906C-F29FEC06E04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Active!$M$21:$M$1000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C3-4170-906C-F29FEC06E04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Active!$N$21:$N$1000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C3-4170-906C-F29FEC06E04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Active!$O$21:$O$1000</c:f>
              <c:numCache>
                <c:formatCode>General</c:formatCode>
                <c:ptCount val="980"/>
                <c:pt idx="11">
                  <c:v>0.23647661374993795</c:v>
                </c:pt>
                <c:pt idx="12">
                  <c:v>0.23606392205374516</c:v>
                </c:pt>
                <c:pt idx="13">
                  <c:v>0.23548401906685357</c:v>
                </c:pt>
                <c:pt idx="14">
                  <c:v>0.23539151920391382</c:v>
                </c:pt>
                <c:pt idx="15">
                  <c:v>0.20849540521065985</c:v>
                </c:pt>
                <c:pt idx="16">
                  <c:v>0.20849540521065985</c:v>
                </c:pt>
                <c:pt idx="17">
                  <c:v>0.20827127092738273</c:v>
                </c:pt>
                <c:pt idx="18">
                  <c:v>0.20789771378858757</c:v>
                </c:pt>
                <c:pt idx="19">
                  <c:v>0.20784079079600923</c:v>
                </c:pt>
                <c:pt idx="20">
                  <c:v>0.20782300236082851</c:v>
                </c:pt>
                <c:pt idx="21">
                  <c:v>0.20744944522203332</c:v>
                </c:pt>
                <c:pt idx="22">
                  <c:v>0.20715059951099718</c:v>
                </c:pt>
                <c:pt idx="23">
                  <c:v>0.20177137671234635</c:v>
                </c:pt>
                <c:pt idx="24">
                  <c:v>0.20175358827716566</c:v>
                </c:pt>
                <c:pt idx="25">
                  <c:v>0.20175358827716566</c:v>
                </c:pt>
                <c:pt idx="26">
                  <c:v>0.20080012815147885</c:v>
                </c:pt>
                <c:pt idx="27">
                  <c:v>0.200483494005262</c:v>
                </c:pt>
                <c:pt idx="28">
                  <c:v>0.20020243672940657</c:v>
                </c:pt>
                <c:pt idx="29">
                  <c:v>0.20020243672940657</c:v>
                </c:pt>
                <c:pt idx="30">
                  <c:v>0.20020243672940657</c:v>
                </c:pt>
                <c:pt idx="31">
                  <c:v>0.19495484835109311</c:v>
                </c:pt>
                <c:pt idx="32">
                  <c:v>0.18830553128053867</c:v>
                </c:pt>
                <c:pt idx="33">
                  <c:v>0.1877825512862254</c:v>
                </c:pt>
                <c:pt idx="34">
                  <c:v>0.18731649428449043</c:v>
                </c:pt>
                <c:pt idx="35">
                  <c:v>0.18675437973277959</c:v>
                </c:pt>
                <c:pt idx="36">
                  <c:v>0.18675437973277959</c:v>
                </c:pt>
                <c:pt idx="37">
                  <c:v>0.18675437973277959</c:v>
                </c:pt>
                <c:pt idx="38">
                  <c:v>0.18673659129759884</c:v>
                </c:pt>
                <c:pt idx="39">
                  <c:v>0.18068496564911674</c:v>
                </c:pt>
                <c:pt idx="40">
                  <c:v>9.6741340031282458E-2</c:v>
                </c:pt>
                <c:pt idx="41">
                  <c:v>9.6741340031282458E-2</c:v>
                </c:pt>
                <c:pt idx="42">
                  <c:v>8.5854817700679667E-2</c:v>
                </c:pt>
                <c:pt idx="43">
                  <c:v>8.5854817700679667E-2</c:v>
                </c:pt>
                <c:pt idx="44">
                  <c:v>8.5854817700679667E-2</c:v>
                </c:pt>
                <c:pt idx="45">
                  <c:v>8.5801452395137492E-2</c:v>
                </c:pt>
                <c:pt idx="46">
                  <c:v>8.5801452395137492E-2</c:v>
                </c:pt>
                <c:pt idx="47">
                  <c:v>8.5801452395137492E-2</c:v>
                </c:pt>
                <c:pt idx="48">
                  <c:v>8.5797894708101355E-2</c:v>
                </c:pt>
                <c:pt idx="49">
                  <c:v>8.5797894708101355E-2</c:v>
                </c:pt>
                <c:pt idx="50">
                  <c:v>8.5797894708101355E-2</c:v>
                </c:pt>
                <c:pt idx="51">
                  <c:v>8.5723183280342313E-2</c:v>
                </c:pt>
                <c:pt idx="52">
                  <c:v>8.5723183280342313E-2</c:v>
                </c:pt>
                <c:pt idx="53">
                  <c:v>8.5669817974800139E-2</c:v>
                </c:pt>
                <c:pt idx="54">
                  <c:v>8.5669817974800139E-2</c:v>
                </c:pt>
                <c:pt idx="55">
                  <c:v>8.5669817974800139E-2</c:v>
                </c:pt>
                <c:pt idx="56">
                  <c:v>8.5666260287764001E-2</c:v>
                </c:pt>
                <c:pt idx="57">
                  <c:v>8.5666260287764001E-2</c:v>
                </c:pt>
                <c:pt idx="58">
                  <c:v>8.5666260287764001E-2</c:v>
                </c:pt>
                <c:pt idx="59">
                  <c:v>8.5616452669257978E-2</c:v>
                </c:pt>
                <c:pt idx="60">
                  <c:v>8.5616452669257978E-2</c:v>
                </c:pt>
                <c:pt idx="61">
                  <c:v>8.5616452669257978E-2</c:v>
                </c:pt>
                <c:pt idx="62">
                  <c:v>6.4007061611715044E-2</c:v>
                </c:pt>
                <c:pt idx="63">
                  <c:v>6.3985715489498191E-2</c:v>
                </c:pt>
                <c:pt idx="64">
                  <c:v>6.3971484741353599E-2</c:v>
                </c:pt>
                <c:pt idx="65">
                  <c:v>6.3967927054317447E-2</c:v>
                </c:pt>
                <c:pt idx="66">
                  <c:v>6.3914561748775287E-2</c:v>
                </c:pt>
                <c:pt idx="67">
                  <c:v>2.4146736058749799E-2</c:v>
                </c:pt>
                <c:pt idx="68">
                  <c:v>1.7522322797448364E-2</c:v>
                </c:pt>
                <c:pt idx="69">
                  <c:v>1.7518765110412213E-2</c:v>
                </c:pt>
                <c:pt idx="70">
                  <c:v>1.7152323345689308E-2</c:v>
                </c:pt>
                <c:pt idx="71">
                  <c:v>1.639809369402663E-2</c:v>
                </c:pt>
                <c:pt idx="72">
                  <c:v>1.6394536006990493E-2</c:v>
                </c:pt>
                <c:pt idx="73">
                  <c:v>-3.7390576605445119E-2</c:v>
                </c:pt>
                <c:pt idx="74">
                  <c:v>-3.748307646838489E-2</c:v>
                </c:pt>
                <c:pt idx="75">
                  <c:v>-3.7500864903565606E-2</c:v>
                </c:pt>
                <c:pt idx="76">
                  <c:v>-4.5936140866264685E-2</c:v>
                </c:pt>
                <c:pt idx="77">
                  <c:v>-0.10703230033797767</c:v>
                </c:pt>
                <c:pt idx="78">
                  <c:v>-0.12839621099002663</c:v>
                </c:pt>
                <c:pt idx="79">
                  <c:v>-0.14057061602771379</c:v>
                </c:pt>
                <c:pt idx="80">
                  <c:v>-0.14106513452573791</c:v>
                </c:pt>
                <c:pt idx="81">
                  <c:v>-0.14111849983128008</c:v>
                </c:pt>
                <c:pt idx="82">
                  <c:v>-0.14131773030530417</c:v>
                </c:pt>
                <c:pt idx="83">
                  <c:v>-0.14131773030530417</c:v>
                </c:pt>
                <c:pt idx="84">
                  <c:v>-0.14131773030530417</c:v>
                </c:pt>
                <c:pt idx="85">
                  <c:v>-0.14131773030530417</c:v>
                </c:pt>
                <c:pt idx="86">
                  <c:v>-0.14188696023108732</c:v>
                </c:pt>
                <c:pt idx="87">
                  <c:v>-0.14240282485132832</c:v>
                </c:pt>
                <c:pt idx="88">
                  <c:v>-0.14257359382906326</c:v>
                </c:pt>
                <c:pt idx="89">
                  <c:v>-0.14257359382906326</c:v>
                </c:pt>
                <c:pt idx="90">
                  <c:v>-0.14257359382906326</c:v>
                </c:pt>
                <c:pt idx="91">
                  <c:v>-0.14726262534270199</c:v>
                </c:pt>
                <c:pt idx="92">
                  <c:v>-0.1479172397573526</c:v>
                </c:pt>
                <c:pt idx="93">
                  <c:v>-0.14792079744438874</c:v>
                </c:pt>
                <c:pt idx="94">
                  <c:v>-0.16741336471542559</c:v>
                </c:pt>
                <c:pt idx="95">
                  <c:v>-0.16741692240246173</c:v>
                </c:pt>
                <c:pt idx="96">
                  <c:v>-0.16761971056352196</c:v>
                </c:pt>
                <c:pt idx="97">
                  <c:v>-0.16762326825055809</c:v>
                </c:pt>
                <c:pt idx="98">
                  <c:v>-0.16788297940419669</c:v>
                </c:pt>
                <c:pt idx="99">
                  <c:v>-0.16788653709123283</c:v>
                </c:pt>
                <c:pt idx="100">
                  <c:v>-0.16796836389306416</c:v>
                </c:pt>
                <c:pt idx="101">
                  <c:v>-0.1679719215801003</c:v>
                </c:pt>
                <c:pt idx="102">
                  <c:v>-0.16815336361894365</c:v>
                </c:pt>
                <c:pt idx="103">
                  <c:v>-0.16815692130597984</c:v>
                </c:pt>
                <c:pt idx="104">
                  <c:v>-0.16841307477258224</c:v>
                </c:pt>
                <c:pt idx="105">
                  <c:v>-0.16841663245961838</c:v>
                </c:pt>
                <c:pt idx="106">
                  <c:v>-0.16891470864467864</c:v>
                </c:pt>
                <c:pt idx="107">
                  <c:v>-0.16893249707985938</c:v>
                </c:pt>
                <c:pt idx="108">
                  <c:v>-0.16900720850761838</c:v>
                </c:pt>
                <c:pt idx="109">
                  <c:v>-0.1754679681652572</c:v>
                </c:pt>
                <c:pt idx="110">
                  <c:v>-0.17603008271696804</c:v>
                </c:pt>
                <c:pt idx="111">
                  <c:v>-0.18213507367099233</c:v>
                </c:pt>
                <c:pt idx="112">
                  <c:v>-0.18264026523012492</c:v>
                </c:pt>
                <c:pt idx="113">
                  <c:v>-0.18297824549855865</c:v>
                </c:pt>
                <c:pt idx="114">
                  <c:v>-0.18299603393373939</c:v>
                </c:pt>
                <c:pt idx="115">
                  <c:v>-0.2020830248826557</c:v>
                </c:pt>
                <c:pt idx="116">
                  <c:v>-0.20234273603629424</c:v>
                </c:pt>
                <c:pt idx="117">
                  <c:v>-0.20262379331214972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C3-4170-906C-F29FEC06E04E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Active!$V$2:$V$19</c:f>
              <c:numCache>
                <c:formatCode>General</c:formatCode>
                <c:ptCount val="18"/>
                <c:pt idx="0">
                  <c:v>-50000</c:v>
                </c:pt>
                <c:pt idx="1">
                  <c:v>-45000</c:v>
                </c:pt>
                <c:pt idx="2">
                  <c:v>-40000</c:v>
                </c:pt>
                <c:pt idx="3">
                  <c:v>-35000</c:v>
                </c:pt>
                <c:pt idx="4">
                  <c:v>-30000</c:v>
                </c:pt>
                <c:pt idx="5">
                  <c:v>-25000</c:v>
                </c:pt>
                <c:pt idx="6">
                  <c:v>-20000</c:v>
                </c:pt>
                <c:pt idx="7">
                  <c:v>-15000</c:v>
                </c:pt>
                <c:pt idx="8">
                  <c:v>-10000</c:v>
                </c:pt>
                <c:pt idx="9">
                  <c:v>-5000</c:v>
                </c:pt>
                <c:pt idx="10">
                  <c:v>0</c:v>
                </c:pt>
                <c:pt idx="11">
                  <c:v>5000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  <c:pt idx="15">
                  <c:v>25000</c:v>
                </c:pt>
                <c:pt idx="16">
                  <c:v>30000</c:v>
                </c:pt>
                <c:pt idx="17">
                  <c:v>35000</c:v>
                </c:pt>
              </c:numCache>
            </c:numRef>
          </c:xVal>
          <c:yVal>
            <c:numRef>
              <c:f>Active!$W$2:$W$19</c:f>
              <c:numCache>
                <c:formatCode>General</c:formatCode>
                <c:ptCount val="18"/>
                <c:pt idx="0">
                  <c:v>-0.11708804643547113</c:v>
                </c:pt>
                <c:pt idx="1">
                  <c:v>-9.0434866257438268E-2</c:v>
                </c:pt>
                <c:pt idx="2">
                  <c:v>-6.7252807403366255E-2</c:v>
                </c:pt>
                <c:pt idx="3">
                  <c:v>-4.7541869873255094E-2</c:v>
                </c:pt>
                <c:pt idx="4">
                  <c:v>-3.1302053667104771E-2</c:v>
                </c:pt>
                <c:pt idx="5">
                  <c:v>-1.8533358784915292E-2</c:v>
                </c:pt>
                <c:pt idx="6">
                  <c:v>-9.2357852266866658E-3</c:v>
                </c:pt>
                <c:pt idx="7">
                  <c:v>-3.409332992418879E-3</c:v>
                </c:pt>
                <c:pt idx="8">
                  <c:v>-1.0540020821119388E-3</c:v>
                </c:pt>
                <c:pt idx="9">
                  <c:v>-2.1697924957658449E-3</c:v>
                </c:pt>
                <c:pt idx="10">
                  <c:v>-6.7567042333805966E-3</c:v>
                </c:pt>
                <c:pt idx="11">
                  <c:v>-1.4814737294956193E-2</c:v>
                </c:pt>
                <c:pt idx="12">
                  <c:v>-2.6343891680492636E-2</c:v>
                </c:pt>
                <c:pt idx="13">
                  <c:v>-4.1344167389989923E-2</c:v>
                </c:pt>
                <c:pt idx="14">
                  <c:v>-5.9815564423448063E-2</c:v>
                </c:pt>
                <c:pt idx="15">
                  <c:v>-8.1758082780867047E-2</c:v>
                </c:pt>
                <c:pt idx="16">
                  <c:v>-0.10717172246224686</c:v>
                </c:pt>
                <c:pt idx="17">
                  <c:v>-0.13605648346758753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3C3-4170-906C-F29FEC06E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217624"/>
        <c:axId val="1"/>
      </c:scatterChart>
      <c:valAx>
        <c:axId val="49221762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393184955926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72315021315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2176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02255639097744"/>
          <c:y val="0.92485670505059692"/>
          <c:w val="0.71879699248120299"/>
          <c:h val="5.78034682080924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AD Phe - O-C Diagr.</a:t>
            </a:r>
          </a:p>
        </c:rich>
      </c:tx>
      <c:layout>
        <c:manualLayout>
          <c:xMode val="edge"/>
          <c:yMode val="edge"/>
          <c:x val="0.38438501493619603"/>
          <c:y val="3.4582132564841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4121037463976946"/>
          <c:w val="0.81681801452528879"/>
          <c:h val="0.64841498559077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Active!$D$21:$D$240</c:f>
                <c:numCache>
                  <c:formatCode>General</c:formatCode>
                  <c:ptCount val="22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Active!$D$21:$D$240</c:f>
                <c:numCache>
                  <c:formatCode>General</c:formatCode>
                  <c:ptCount val="22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Active!$H$21:$H$1000</c:f>
              <c:numCache>
                <c:formatCode>General</c:formatCode>
                <c:ptCount val="980"/>
                <c:pt idx="1">
                  <c:v>-5.598699990514433E-2</c:v>
                </c:pt>
                <c:pt idx="2">
                  <c:v>-7.7676199900452048E-2</c:v>
                </c:pt>
                <c:pt idx="3">
                  <c:v>-5.2150799903756706E-2</c:v>
                </c:pt>
                <c:pt idx="4">
                  <c:v>-6.1944999903062126E-2</c:v>
                </c:pt>
                <c:pt idx="5">
                  <c:v>-5.1588799902674509E-2</c:v>
                </c:pt>
                <c:pt idx="8">
                  <c:v>-1.8530599903897382E-2</c:v>
                </c:pt>
                <c:pt idx="9">
                  <c:v>-5.932199906965252E-3</c:v>
                </c:pt>
                <c:pt idx="10">
                  <c:v>-1.1146799901325721E-2</c:v>
                </c:pt>
                <c:pt idx="11">
                  <c:v>5.0402000997564755E-3</c:v>
                </c:pt>
                <c:pt idx="12">
                  <c:v>-1.3621399899420794E-2</c:v>
                </c:pt>
                <c:pt idx="13">
                  <c:v>2.7474800095660612E-2</c:v>
                </c:pt>
                <c:pt idx="14">
                  <c:v>-5.5279990192502737E-4</c:v>
                </c:pt>
                <c:pt idx="16">
                  <c:v>3.1912000995362177E-3</c:v>
                </c:pt>
                <c:pt idx="17">
                  <c:v>-9.4525999011239037E-3</c:v>
                </c:pt>
                <c:pt idx="18">
                  <c:v>7.474400095816236E-3</c:v>
                </c:pt>
                <c:pt idx="19">
                  <c:v>-3.1927199903293513E-2</c:v>
                </c:pt>
                <c:pt idx="20">
                  <c:v>-2.2740199907275382E-2</c:v>
                </c:pt>
                <c:pt idx="21">
                  <c:v>-4.8131999064935371E-3</c:v>
                </c:pt>
                <c:pt idx="22">
                  <c:v>5.3284000969142653E-3</c:v>
                </c:pt>
                <c:pt idx="23">
                  <c:v>-2.9122799904143903E-2</c:v>
                </c:pt>
                <c:pt idx="24">
                  <c:v>2.5064200097403955E-2</c:v>
                </c:pt>
                <c:pt idx="25">
                  <c:v>2.556420009204885E-2</c:v>
                </c:pt>
                <c:pt idx="26">
                  <c:v>1.3087400096992496E-2</c:v>
                </c:pt>
                <c:pt idx="27">
                  <c:v>1.8416000093566254E-2</c:v>
                </c:pt>
                <c:pt idx="28">
                  <c:v>-2.4629399900732096E-2</c:v>
                </c:pt>
                <c:pt idx="29">
                  <c:v>-2.4129399898811243E-2</c:v>
                </c:pt>
                <c:pt idx="31">
                  <c:v>1.3535600097384304E-2</c:v>
                </c:pt>
                <c:pt idx="32">
                  <c:v>4.4362000990076922E-3</c:v>
                </c:pt>
                <c:pt idx="33">
                  <c:v>2.9340000983211212E-3</c:v>
                </c:pt>
                <c:pt idx="34">
                  <c:v>-1.7166599907795899E-2</c:v>
                </c:pt>
                <c:pt idx="35">
                  <c:v>-3.9257399897905998E-2</c:v>
                </c:pt>
                <c:pt idx="36">
                  <c:v>-3.8757399903261103E-2</c:v>
                </c:pt>
                <c:pt idx="38">
                  <c:v>9.9296000989852473E-3</c:v>
                </c:pt>
                <c:pt idx="39">
                  <c:v>6.5470000918139704E-3</c:v>
                </c:pt>
                <c:pt idx="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16-4E33-81B4-1B3E0E4D657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Active!$I$21:$I$1000</c:f>
              <c:numCache>
                <c:formatCode>General</c:formatCode>
                <c:ptCount val="980"/>
                <c:pt idx="0">
                  <c:v>-5.8986999905755511E-2</c:v>
                </c:pt>
                <c:pt idx="7">
                  <c:v>-5.2848799903586041E-2</c:v>
                </c:pt>
                <c:pt idx="15">
                  <c:v>-2.3808799902326427E-2</c:v>
                </c:pt>
                <c:pt idx="30">
                  <c:v>-2.3629399904166348E-2</c:v>
                </c:pt>
                <c:pt idx="37">
                  <c:v>-3.825739990134025E-2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16-4E33-81B4-1B3E0E4D657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33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Active!$J$21:$J$1000</c:f>
              <c:numCache>
                <c:formatCode>General</c:formatCode>
                <c:ptCount val="980"/>
                <c:pt idx="40">
                  <c:v>-1.1699999900883995E-2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16-4E33-81B4-1B3E0E4D6577}"/>
            </c:ext>
          </c:extLst>
        </c:ser>
        <c:ser>
          <c:idx val="2"/>
          <c:order val="3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Active!$L$21:$L$1000</c:f>
              <c:numCache>
                <c:formatCode>General</c:formatCode>
                <c:ptCount val="980"/>
                <c:pt idx="94">
                  <c:v>-0.1700669702840969</c:v>
                </c:pt>
                <c:pt idx="95">
                  <c:v>-0.17064921510609565</c:v>
                </c:pt>
                <c:pt idx="96">
                  <c:v>-0.16993631710647605</c:v>
                </c:pt>
                <c:pt idx="97">
                  <c:v>-0.17056121183850337</c:v>
                </c:pt>
                <c:pt idx="98">
                  <c:v>-0.16932611787342466</c:v>
                </c:pt>
                <c:pt idx="99">
                  <c:v>-0.16984276452421909</c:v>
                </c:pt>
                <c:pt idx="100">
                  <c:v>-0.16943477600580081</c:v>
                </c:pt>
                <c:pt idx="101">
                  <c:v>-0.16967644221585942</c:v>
                </c:pt>
                <c:pt idx="102">
                  <c:v>-0.16935192184610059</c:v>
                </c:pt>
                <c:pt idx="103">
                  <c:v>-0.16949001846660394</c:v>
                </c:pt>
                <c:pt idx="104">
                  <c:v>-0.16915694709314266</c:v>
                </c:pt>
                <c:pt idx="105">
                  <c:v>-0.16903779332642443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16-4E33-81B4-1B3E0E4D6577}"/>
            </c:ext>
          </c:extLst>
        </c:ser>
        <c:ser>
          <c:idx val="5"/>
          <c:order val="4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Active!$M$21:$M$1000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D16-4E33-81B4-1B3E0E4D6577}"/>
            </c:ext>
          </c:extLst>
        </c:ser>
        <c:ser>
          <c:idx val="6"/>
          <c:order val="5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plus>
            <c:minus>
              <c:numRef>
                <c:f>Active!$D$21:$D$1000</c:f>
                <c:numCache>
                  <c:formatCode>General</c:formatCode>
                  <c:ptCount val="980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1E-4</c:v>
                  </c:pt>
                  <c:pt idx="43">
                    <c:v>1E-4</c:v>
                  </c:pt>
                  <c:pt idx="44">
                    <c:v>2.9999999999999997E-4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7">
                    <c:v>1E-3</c:v>
                  </c:pt>
                  <c:pt idx="68">
                    <c:v>1E-3</c:v>
                  </c:pt>
                  <c:pt idx="69">
                    <c:v>1E-3</c:v>
                  </c:pt>
                  <c:pt idx="70">
                    <c:v>0</c:v>
                  </c:pt>
                  <c:pt idx="71">
                    <c:v>1E-3</c:v>
                  </c:pt>
                  <c:pt idx="72">
                    <c:v>1E-3</c:v>
                  </c:pt>
                  <c:pt idx="73">
                    <c:v>5.0000000000000001E-4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0</c:v>
                  </c:pt>
                  <c:pt idx="77">
                    <c:v>8.0000000000000004E-4</c:v>
                  </c:pt>
                  <c:pt idx="78">
                    <c:v>1.7000000000000001E-4</c:v>
                  </c:pt>
                  <c:pt idx="79">
                    <c:v>1E-4</c:v>
                  </c:pt>
                  <c:pt idx="80">
                    <c:v>2E-3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2.9999999999999997E-4</c:v>
                  </c:pt>
                  <c:pt idx="84">
                    <c:v>4.0000000000000002E-4</c:v>
                  </c:pt>
                  <c:pt idx="85">
                    <c:v>8.9999999999999998E-4</c:v>
                  </c:pt>
                  <c:pt idx="86">
                    <c:v>1E-3</c:v>
                  </c:pt>
                  <c:pt idx="87">
                    <c:v>8.0000000000000004E-4</c:v>
                  </c:pt>
                  <c:pt idx="88">
                    <c:v>5.9999999999999995E-4</c:v>
                  </c:pt>
                  <c:pt idx="89">
                    <c:v>8.9999999999999998E-4</c:v>
                  </c:pt>
                  <c:pt idx="90">
                    <c:v>2.9999999999999997E-4</c:v>
                  </c:pt>
                  <c:pt idx="91">
                    <c:v>4.0000000000000001E-3</c:v>
                  </c:pt>
                  <c:pt idx="92">
                    <c:v>2E-3</c:v>
                  </c:pt>
                  <c:pt idx="93">
                    <c:v>2E-3</c:v>
                  </c:pt>
                  <c:pt idx="94">
                    <c:v>6.4300000000000002E-4</c:v>
                  </c:pt>
                  <c:pt idx="95">
                    <c:v>5.1900000000000004E-4</c:v>
                  </c:pt>
                  <c:pt idx="96">
                    <c:v>4.66E-4</c:v>
                  </c:pt>
                  <c:pt idx="97">
                    <c:v>5.9699999999999998E-4</c:v>
                  </c:pt>
                  <c:pt idx="98">
                    <c:v>5.3600000000000002E-4</c:v>
                  </c:pt>
                  <c:pt idx="99">
                    <c:v>6.5600000000000001E-4</c:v>
                  </c:pt>
                  <c:pt idx="100">
                    <c:v>5.31E-4</c:v>
                  </c:pt>
                  <c:pt idx="101">
                    <c:v>5.9299999999999999E-4</c:v>
                  </c:pt>
                  <c:pt idx="102">
                    <c:v>5.2300000000000003E-4</c:v>
                  </c:pt>
                  <c:pt idx="103">
                    <c:v>5.1099999999999995E-4</c:v>
                  </c:pt>
                  <c:pt idx="104">
                    <c:v>7.9199999999999995E-4</c:v>
                  </c:pt>
                  <c:pt idx="105">
                    <c:v>7.45E-4</c:v>
                  </c:pt>
                  <c:pt idx="106">
                    <c:v>5.8999999999999998E-5</c:v>
                  </c:pt>
                  <c:pt idx="107">
                    <c:v>1.8E-3</c:v>
                  </c:pt>
                  <c:pt idx="108">
                    <c:v>8.0000000000000004E-4</c:v>
                  </c:pt>
                  <c:pt idx="109">
                    <c:v>8.0000000000000007E-5</c:v>
                  </c:pt>
                  <c:pt idx="110">
                    <c:v>8.0000000000000007E-5</c:v>
                  </c:pt>
                  <c:pt idx="111">
                    <c:v>6.9999999999999994E-5</c:v>
                  </c:pt>
                  <c:pt idx="112">
                    <c:v>6.0000000000000002E-5</c:v>
                  </c:pt>
                  <c:pt idx="113">
                    <c:v>8.0000000000000007E-5</c:v>
                  </c:pt>
                  <c:pt idx="114">
                    <c:v>4.0000000000000003E-5</c:v>
                  </c:pt>
                  <c:pt idx="115">
                    <c:v>6.4499999999999996E-4</c:v>
                  </c:pt>
                  <c:pt idx="116">
                    <c:v>8.0000000000000004E-4</c:v>
                  </c:pt>
                  <c:pt idx="117">
                    <c:v>1.6000000000000001E-4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Active!$N$21:$N$1000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D16-4E33-81B4-1B3E0E4D6577}"/>
            </c:ext>
          </c:extLst>
        </c:ser>
        <c:ser>
          <c:idx val="7"/>
          <c:order val="6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Active!$F$21:$F$1000</c:f>
              <c:numCache>
                <c:formatCode>General</c:formatCode>
                <c:ptCount val="980"/>
                <c:pt idx="0">
                  <c:v>-41002.5</c:v>
                </c:pt>
                <c:pt idx="1">
                  <c:v>-41002.5</c:v>
                </c:pt>
                <c:pt idx="2">
                  <c:v>-40931.5</c:v>
                </c:pt>
                <c:pt idx="3">
                  <c:v>-40871</c:v>
                </c:pt>
                <c:pt idx="4">
                  <c:v>-40587.5</c:v>
                </c:pt>
                <c:pt idx="5">
                  <c:v>-40556</c:v>
                </c:pt>
                <c:pt idx="6">
                  <c:v>-40506.5</c:v>
                </c:pt>
                <c:pt idx="7">
                  <c:v>-40506</c:v>
                </c:pt>
                <c:pt idx="8">
                  <c:v>-19659.5</c:v>
                </c:pt>
                <c:pt idx="9">
                  <c:v>-19651.5</c:v>
                </c:pt>
                <c:pt idx="10">
                  <c:v>-19641</c:v>
                </c:pt>
                <c:pt idx="11">
                  <c:v>-19638.5</c:v>
                </c:pt>
                <c:pt idx="12">
                  <c:v>-19580.5</c:v>
                </c:pt>
                <c:pt idx="13">
                  <c:v>-19499</c:v>
                </c:pt>
                <c:pt idx="14">
                  <c:v>-19486</c:v>
                </c:pt>
                <c:pt idx="15">
                  <c:v>-15706</c:v>
                </c:pt>
                <c:pt idx="16">
                  <c:v>-15706</c:v>
                </c:pt>
                <c:pt idx="17">
                  <c:v>-15674.5</c:v>
                </c:pt>
                <c:pt idx="18">
                  <c:v>-15622</c:v>
                </c:pt>
                <c:pt idx="19">
                  <c:v>-15614</c:v>
                </c:pt>
                <c:pt idx="20">
                  <c:v>-15611.5</c:v>
                </c:pt>
                <c:pt idx="21">
                  <c:v>-15559</c:v>
                </c:pt>
                <c:pt idx="22">
                  <c:v>-15517</c:v>
                </c:pt>
                <c:pt idx="23">
                  <c:v>-14761</c:v>
                </c:pt>
                <c:pt idx="24">
                  <c:v>-14758.5</c:v>
                </c:pt>
                <c:pt idx="25">
                  <c:v>-14758.5</c:v>
                </c:pt>
                <c:pt idx="26">
                  <c:v>-14624.5</c:v>
                </c:pt>
                <c:pt idx="27">
                  <c:v>-14580</c:v>
                </c:pt>
                <c:pt idx="28">
                  <c:v>-14540.5</c:v>
                </c:pt>
                <c:pt idx="29">
                  <c:v>-14540.5</c:v>
                </c:pt>
                <c:pt idx="30">
                  <c:v>-14540.5</c:v>
                </c:pt>
                <c:pt idx="31">
                  <c:v>-13803</c:v>
                </c:pt>
                <c:pt idx="32">
                  <c:v>-12868.5</c:v>
                </c:pt>
                <c:pt idx="33">
                  <c:v>-12795</c:v>
                </c:pt>
                <c:pt idx="34">
                  <c:v>-12729.5</c:v>
                </c:pt>
                <c:pt idx="35">
                  <c:v>-12650.5</c:v>
                </c:pt>
                <c:pt idx="36">
                  <c:v>-12650.5</c:v>
                </c:pt>
                <c:pt idx="37">
                  <c:v>-12650.5</c:v>
                </c:pt>
                <c:pt idx="38">
                  <c:v>-12648</c:v>
                </c:pt>
                <c:pt idx="39">
                  <c:v>-11797.5</c:v>
                </c:pt>
                <c:pt idx="40">
                  <c:v>0</c:v>
                </c:pt>
                <c:pt idx="41">
                  <c:v>0</c:v>
                </c:pt>
                <c:pt idx="42">
                  <c:v>1530</c:v>
                </c:pt>
                <c:pt idx="43">
                  <c:v>1530</c:v>
                </c:pt>
                <c:pt idx="44">
                  <c:v>1530</c:v>
                </c:pt>
                <c:pt idx="45">
                  <c:v>1537.5</c:v>
                </c:pt>
                <c:pt idx="46">
                  <c:v>1537.5</c:v>
                </c:pt>
                <c:pt idx="47">
                  <c:v>1537.5</c:v>
                </c:pt>
                <c:pt idx="48">
                  <c:v>1538</c:v>
                </c:pt>
                <c:pt idx="49">
                  <c:v>1538</c:v>
                </c:pt>
                <c:pt idx="50">
                  <c:v>1538</c:v>
                </c:pt>
                <c:pt idx="51">
                  <c:v>1548.5</c:v>
                </c:pt>
                <c:pt idx="52">
                  <c:v>1548.5</c:v>
                </c:pt>
                <c:pt idx="53">
                  <c:v>1556</c:v>
                </c:pt>
                <c:pt idx="54">
                  <c:v>1556</c:v>
                </c:pt>
                <c:pt idx="55">
                  <c:v>1556</c:v>
                </c:pt>
                <c:pt idx="56">
                  <c:v>1556.5</c:v>
                </c:pt>
                <c:pt idx="57">
                  <c:v>1556.5</c:v>
                </c:pt>
                <c:pt idx="58">
                  <c:v>1556.5</c:v>
                </c:pt>
                <c:pt idx="59">
                  <c:v>1563.5</c:v>
                </c:pt>
                <c:pt idx="60">
                  <c:v>1563.5</c:v>
                </c:pt>
                <c:pt idx="61">
                  <c:v>1563.5</c:v>
                </c:pt>
                <c:pt idx="62">
                  <c:v>4600.5</c:v>
                </c:pt>
                <c:pt idx="63">
                  <c:v>4603.5</c:v>
                </c:pt>
                <c:pt idx="64">
                  <c:v>4605.5</c:v>
                </c:pt>
                <c:pt idx="65">
                  <c:v>4606</c:v>
                </c:pt>
                <c:pt idx="66">
                  <c:v>4613.5</c:v>
                </c:pt>
                <c:pt idx="67">
                  <c:v>10202.5</c:v>
                </c:pt>
                <c:pt idx="68">
                  <c:v>11133.5</c:v>
                </c:pt>
                <c:pt idx="69">
                  <c:v>11134</c:v>
                </c:pt>
                <c:pt idx="70">
                  <c:v>11185.5</c:v>
                </c:pt>
                <c:pt idx="71">
                  <c:v>11291.5</c:v>
                </c:pt>
                <c:pt idx="72">
                  <c:v>11292</c:v>
                </c:pt>
                <c:pt idx="73">
                  <c:v>18851</c:v>
                </c:pt>
                <c:pt idx="74">
                  <c:v>18864</c:v>
                </c:pt>
                <c:pt idx="75">
                  <c:v>18866.5</c:v>
                </c:pt>
                <c:pt idx="76">
                  <c:v>20052</c:v>
                </c:pt>
                <c:pt idx="77">
                  <c:v>28638.5</c:v>
                </c:pt>
                <c:pt idx="78">
                  <c:v>31641</c:v>
                </c:pt>
                <c:pt idx="79">
                  <c:v>33352</c:v>
                </c:pt>
                <c:pt idx="80">
                  <c:v>33421.5</c:v>
                </c:pt>
                <c:pt idx="81">
                  <c:v>33429</c:v>
                </c:pt>
                <c:pt idx="82">
                  <c:v>33457</c:v>
                </c:pt>
                <c:pt idx="83">
                  <c:v>33457</c:v>
                </c:pt>
                <c:pt idx="84">
                  <c:v>33457</c:v>
                </c:pt>
                <c:pt idx="85">
                  <c:v>33457</c:v>
                </c:pt>
                <c:pt idx="86">
                  <c:v>33537</c:v>
                </c:pt>
                <c:pt idx="87">
                  <c:v>33609.5</c:v>
                </c:pt>
                <c:pt idx="88">
                  <c:v>33633.5</c:v>
                </c:pt>
                <c:pt idx="89">
                  <c:v>33633.5</c:v>
                </c:pt>
                <c:pt idx="90">
                  <c:v>33633.5</c:v>
                </c:pt>
                <c:pt idx="91">
                  <c:v>34292.5</c:v>
                </c:pt>
                <c:pt idx="92">
                  <c:v>34384.5</c:v>
                </c:pt>
                <c:pt idx="93">
                  <c:v>34385</c:v>
                </c:pt>
                <c:pt idx="94">
                  <c:v>37124.5</c:v>
                </c:pt>
                <c:pt idx="95">
                  <c:v>37125</c:v>
                </c:pt>
                <c:pt idx="96">
                  <c:v>37153.5</c:v>
                </c:pt>
                <c:pt idx="97">
                  <c:v>37154</c:v>
                </c:pt>
                <c:pt idx="98">
                  <c:v>37190.5</c:v>
                </c:pt>
                <c:pt idx="99">
                  <c:v>37191</c:v>
                </c:pt>
                <c:pt idx="100">
                  <c:v>37202.5</c:v>
                </c:pt>
                <c:pt idx="101">
                  <c:v>37203</c:v>
                </c:pt>
                <c:pt idx="102">
                  <c:v>37228.5</c:v>
                </c:pt>
                <c:pt idx="103">
                  <c:v>37229</c:v>
                </c:pt>
                <c:pt idx="104">
                  <c:v>37265</c:v>
                </c:pt>
                <c:pt idx="105">
                  <c:v>37265.5</c:v>
                </c:pt>
                <c:pt idx="106">
                  <c:v>37335.5</c:v>
                </c:pt>
                <c:pt idx="107">
                  <c:v>37338</c:v>
                </c:pt>
                <c:pt idx="108">
                  <c:v>37348.5</c:v>
                </c:pt>
                <c:pt idx="109">
                  <c:v>38256.5</c:v>
                </c:pt>
                <c:pt idx="110">
                  <c:v>38335.5</c:v>
                </c:pt>
                <c:pt idx="111">
                  <c:v>39193.5</c:v>
                </c:pt>
                <c:pt idx="112">
                  <c:v>39264.5</c:v>
                </c:pt>
                <c:pt idx="113">
                  <c:v>39312</c:v>
                </c:pt>
                <c:pt idx="114">
                  <c:v>39314.5</c:v>
                </c:pt>
                <c:pt idx="115">
                  <c:v>41997</c:v>
                </c:pt>
                <c:pt idx="116">
                  <c:v>42033.5</c:v>
                </c:pt>
                <c:pt idx="117">
                  <c:v>42073</c:v>
                </c:pt>
              </c:numCache>
            </c:numRef>
          </c:xVal>
          <c:yVal>
            <c:numRef>
              <c:f>Active!$O$21:$O$1000</c:f>
              <c:numCache>
                <c:formatCode>General</c:formatCode>
                <c:ptCount val="980"/>
                <c:pt idx="11">
                  <c:v>0.23647661374993795</c:v>
                </c:pt>
                <c:pt idx="12">
                  <c:v>0.23606392205374516</c:v>
                </c:pt>
                <c:pt idx="13">
                  <c:v>0.23548401906685357</c:v>
                </c:pt>
                <c:pt idx="14">
                  <c:v>0.23539151920391382</c:v>
                </c:pt>
                <c:pt idx="15">
                  <c:v>0.20849540521065985</c:v>
                </c:pt>
                <c:pt idx="16">
                  <c:v>0.20849540521065985</c:v>
                </c:pt>
                <c:pt idx="17">
                  <c:v>0.20827127092738273</c:v>
                </c:pt>
                <c:pt idx="18">
                  <c:v>0.20789771378858757</c:v>
                </c:pt>
                <c:pt idx="19">
                  <c:v>0.20784079079600923</c:v>
                </c:pt>
                <c:pt idx="20">
                  <c:v>0.20782300236082851</c:v>
                </c:pt>
                <c:pt idx="21">
                  <c:v>0.20744944522203332</c:v>
                </c:pt>
                <c:pt idx="22">
                  <c:v>0.20715059951099718</c:v>
                </c:pt>
                <c:pt idx="23">
                  <c:v>0.20177137671234635</c:v>
                </c:pt>
                <c:pt idx="24">
                  <c:v>0.20175358827716566</c:v>
                </c:pt>
                <c:pt idx="25">
                  <c:v>0.20175358827716566</c:v>
                </c:pt>
                <c:pt idx="26">
                  <c:v>0.20080012815147885</c:v>
                </c:pt>
                <c:pt idx="27">
                  <c:v>0.200483494005262</c:v>
                </c:pt>
                <c:pt idx="28">
                  <c:v>0.20020243672940657</c:v>
                </c:pt>
                <c:pt idx="29">
                  <c:v>0.20020243672940657</c:v>
                </c:pt>
                <c:pt idx="30">
                  <c:v>0.20020243672940657</c:v>
                </c:pt>
                <c:pt idx="31">
                  <c:v>0.19495484835109311</c:v>
                </c:pt>
                <c:pt idx="32">
                  <c:v>0.18830553128053867</c:v>
                </c:pt>
                <c:pt idx="33">
                  <c:v>0.1877825512862254</c:v>
                </c:pt>
                <c:pt idx="34">
                  <c:v>0.18731649428449043</c:v>
                </c:pt>
                <c:pt idx="35">
                  <c:v>0.18675437973277959</c:v>
                </c:pt>
                <c:pt idx="36">
                  <c:v>0.18675437973277959</c:v>
                </c:pt>
                <c:pt idx="37">
                  <c:v>0.18675437973277959</c:v>
                </c:pt>
                <c:pt idx="38">
                  <c:v>0.18673659129759884</c:v>
                </c:pt>
                <c:pt idx="39">
                  <c:v>0.18068496564911674</c:v>
                </c:pt>
                <c:pt idx="40">
                  <c:v>9.6741340031282458E-2</c:v>
                </c:pt>
                <c:pt idx="41">
                  <c:v>9.6741340031282458E-2</c:v>
                </c:pt>
                <c:pt idx="42">
                  <c:v>8.5854817700679667E-2</c:v>
                </c:pt>
                <c:pt idx="43">
                  <c:v>8.5854817700679667E-2</c:v>
                </c:pt>
                <c:pt idx="44">
                  <c:v>8.5854817700679667E-2</c:v>
                </c:pt>
                <c:pt idx="45">
                  <c:v>8.5801452395137492E-2</c:v>
                </c:pt>
                <c:pt idx="46">
                  <c:v>8.5801452395137492E-2</c:v>
                </c:pt>
                <c:pt idx="47">
                  <c:v>8.5801452395137492E-2</c:v>
                </c:pt>
                <c:pt idx="48">
                  <c:v>8.5797894708101355E-2</c:v>
                </c:pt>
                <c:pt idx="49">
                  <c:v>8.5797894708101355E-2</c:v>
                </c:pt>
                <c:pt idx="50">
                  <c:v>8.5797894708101355E-2</c:v>
                </c:pt>
                <c:pt idx="51">
                  <c:v>8.5723183280342313E-2</c:v>
                </c:pt>
                <c:pt idx="52">
                  <c:v>8.5723183280342313E-2</c:v>
                </c:pt>
                <c:pt idx="53">
                  <c:v>8.5669817974800139E-2</c:v>
                </c:pt>
                <c:pt idx="54">
                  <c:v>8.5669817974800139E-2</c:v>
                </c:pt>
                <c:pt idx="55">
                  <c:v>8.5669817974800139E-2</c:v>
                </c:pt>
                <c:pt idx="56">
                  <c:v>8.5666260287764001E-2</c:v>
                </c:pt>
                <c:pt idx="57">
                  <c:v>8.5666260287764001E-2</c:v>
                </c:pt>
                <c:pt idx="58">
                  <c:v>8.5666260287764001E-2</c:v>
                </c:pt>
                <c:pt idx="59">
                  <c:v>8.5616452669257978E-2</c:v>
                </c:pt>
                <c:pt idx="60">
                  <c:v>8.5616452669257978E-2</c:v>
                </c:pt>
                <c:pt idx="61">
                  <c:v>8.5616452669257978E-2</c:v>
                </c:pt>
                <c:pt idx="62">
                  <c:v>6.4007061611715044E-2</c:v>
                </c:pt>
                <c:pt idx="63">
                  <c:v>6.3985715489498191E-2</c:v>
                </c:pt>
                <c:pt idx="64">
                  <c:v>6.3971484741353599E-2</c:v>
                </c:pt>
                <c:pt idx="65">
                  <c:v>6.3967927054317447E-2</c:v>
                </c:pt>
                <c:pt idx="66">
                  <c:v>6.3914561748775287E-2</c:v>
                </c:pt>
                <c:pt idx="67">
                  <c:v>2.4146736058749799E-2</c:v>
                </c:pt>
                <c:pt idx="68">
                  <c:v>1.7522322797448364E-2</c:v>
                </c:pt>
                <c:pt idx="69">
                  <c:v>1.7518765110412213E-2</c:v>
                </c:pt>
                <c:pt idx="70">
                  <c:v>1.7152323345689308E-2</c:v>
                </c:pt>
                <c:pt idx="71">
                  <c:v>1.639809369402663E-2</c:v>
                </c:pt>
                <c:pt idx="72">
                  <c:v>1.6394536006990493E-2</c:v>
                </c:pt>
                <c:pt idx="73">
                  <c:v>-3.7390576605445119E-2</c:v>
                </c:pt>
                <c:pt idx="74">
                  <c:v>-3.748307646838489E-2</c:v>
                </c:pt>
                <c:pt idx="75">
                  <c:v>-3.7500864903565606E-2</c:v>
                </c:pt>
                <c:pt idx="76">
                  <c:v>-4.5936140866264685E-2</c:v>
                </c:pt>
                <c:pt idx="77">
                  <c:v>-0.10703230033797767</c:v>
                </c:pt>
                <c:pt idx="78">
                  <c:v>-0.12839621099002663</c:v>
                </c:pt>
                <c:pt idx="79">
                  <c:v>-0.14057061602771379</c:v>
                </c:pt>
                <c:pt idx="80">
                  <c:v>-0.14106513452573791</c:v>
                </c:pt>
                <c:pt idx="81">
                  <c:v>-0.14111849983128008</c:v>
                </c:pt>
                <c:pt idx="82">
                  <c:v>-0.14131773030530417</c:v>
                </c:pt>
                <c:pt idx="83">
                  <c:v>-0.14131773030530417</c:v>
                </c:pt>
                <c:pt idx="84">
                  <c:v>-0.14131773030530417</c:v>
                </c:pt>
                <c:pt idx="85">
                  <c:v>-0.14131773030530417</c:v>
                </c:pt>
                <c:pt idx="86">
                  <c:v>-0.14188696023108732</c:v>
                </c:pt>
                <c:pt idx="87">
                  <c:v>-0.14240282485132832</c:v>
                </c:pt>
                <c:pt idx="88">
                  <c:v>-0.14257359382906326</c:v>
                </c:pt>
                <c:pt idx="89">
                  <c:v>-0.14257359382906326</c:v>
                </c:pt>
                <c:pt idx="90">
                  <c:v>-0.14257359382906326</c:v>
                </c:pt>
                <c:pt idx="91">
                  <c:v>-0.14726262534270199</c:v>
                </c:pt>
                <c:pt idx="92">
                  <c:v>-0.1479172397573526</c:v>
                </c:pt>
                <c:pt idx="93">
                  <c:v>-0.14792079744438874</c:v>
                </c:pt>
                <c:pt idx="94">
                  <c:v>-0.16741336471542559</c:v>
                </c:pt>
                <c:pt idx="95">
                  <c:v>-0.16741692240246173</c:v>
                </c:pt>
                <c:pt idx="96">
                  <c:v>-0.16761971056352196</c:v>
                </c:pt>
                <c:pt idx="97">
                  <c:v>-0.16762326825055809</c:v>
                </c:pt>
                <c:pt idx="98">
                  <c:v>-0.16788297940419669</c:v>
                </c:pt>
                <c:pt idx="99">
                  <c:v>-0.16788653709123283</c:v>
                </c:pt>
                <c:pt idx="100">
                  <c:v>-0.16796836389306416</c:v>
                </c:pt>
                <c:pt idx="101">
                  <c:v>-0.1679719215801003</c:v>
                </c:pt>
                <c:pt idx="102">
                  <c:v>-0.16815336361894365</c:v>
                </c:pt>
                <c:pt idx="103">
                  <c:v>-0.16815692130597984</c:v>
                </c:pt>
                <c:pt idx="104">
                  <c:v>-0.16841307477258224</c:v>
                </c:pt>
                <c:pt idx="105">
                  <c:v>-0.16841663245961838</c:v>
                </c:pt>
                <c:pt idx="106">
                  <c:v>-0.16891470864467864</c:v>
                </c:pt>
                <c:pt idx="107">
                  <c:v>-0.16893249707985938</c:v>
                </c:pt>
                <c:pt idx="108">
                  <c:v>-0.16900720850761838</c:v>
                </c:pt>
                <c:pt idx="109">
                  <c:v>-0.1754679681652572</c:v>
                </c:pt>
                <c:pt idx="110">
                  <c:v>-0.17603008271696804</c:v>
                </c:pt>
                <c:pt idx="111">
                  <c:v>-0.18213507367099233</c:v>
                </c:pt>
                <c:pt idx="112">
                  <c:v>-0.18264026523012492</c:v>
                </c:pt>
                <c:pt idx="113">
                  <c:v>-0.18297824549855865</c:v>
                </c:pt>
                <c:pt idx="114">
                  <c:v>-0.18299603393373939</c:v>
                </c:pt>
                <c:pt idx="115">
                  <c:v>-0.2020830248826557</c:v>
                </c:pt>
                <c:pt idx="116">
                  <c:v>-0.20234273603629424</c:v>
                </c:pt>
                <c:pt idx="117">
                  <c:v>-0.20262379331214972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D16-4E33-81B4-1B3E0E4D6577}"/>
            </c:ext>
          </c:extLst>
        </c:ser>
        <c:ser>
          <c:idx val="8"/>
          <c:order val="7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Active!$V$2:$V$19</c:f>
              <c:numCache>
                <c:formatCode>General</c:formatCode>
                <c:ptCount val="18"/>
                <c:pt idx="0">
                  <c:v>-50000</c:v>
                </c:pt>
                <c:pt idx="1">
                  <c:v>-45000</c:v>
                </c:pt>
                <c:pt idx="2">
                  <c:v>-40000</c:v>
                </c:pt>
                <c:pt idx="3">
                  <c:v>-35000</c:v>
                </c:pt>
                <c:pt idx="4">
                  <c:v>-30000</c:v>
                </c:pt>
                <c:pt idx="5">
                  <c:v>-25000</c:v>
                </c:pt>
                <c:pt idx="6">
                  <c:v>-20000</c:v>
                </c:pt>
                <c:pt idx="7">
                  <c:v>-15000</c:v>
                </c:pt>
                <c:pt idx="8">
                  <c:v>-10000</c:v>
                </c:pt>
                <c:pt idx="9">
                  <c:v>-5000</c:v>
                </c:pt>
                <c:pt idx="10">
                  <c:v>0</c:v>
                </c:pt>
                <c:pt idx="11">
                  <c:v>5000</c:v>
                </c:pt>
                <c:pt idx="12">
                  <c:v>10000</c:v>
                </c:pt>
                <c:pt idx="13">
                  <c:v>15000</c:v>
                </c:pt>
                <c:pt idx="14">
                  <c:v>20000</c:v>
                </c:pt>
                <c:pt idx="15">
                  <c:v>25000</c:v>
                </c:pt>
                <c:pt idx="16">
                  <c:v>30000</c:v>
                </c:pt>
                <c:pt idx="17">
                  <c:v>35000</c:v>
                </c:pt>
              </c:numCache>
            </c:numRef>
          </c:xVal>
          <c:yVal>
            <c:numRef>
              <c:f>Active!$W$2:$W$19</c:f>
              <c:numCache>
                <c:formatCode>General</c:formatCode>
                <c:ptCount val="18"/>
                <c:pt idx="0">
                  <c:v>-0.11708804643547113</c:v>
                </c:pt>
                <c:pt idx="1">
                  <c:v>-9.0434866257438268E-2</c:v>
                </c:pt>
                <c:pt idx="2">
                  <c:v>-6.7252807403366255E-2</c:v>
                </c:pt>
                <c:pt idx="3">
                  <c:v>-4.7541869873255094E-2</c:v>
                </c:pt>
                <c:pt idx="4">
                  <c:v>-3.1302053667104771E-2</c:v>
                </c:pt>
                <c:pt idx="5">
                  <c:v>-1.8533358784915292E-2</c:v>
                </c:pt>
                <c:pt idx="6">
                  <c:v>-9.2357852266866658E-3</c:v>
                </c:pt>
                <c:pt idx="7">
                  <c:v>-3.409332992418879E-3</c:v>
                </c:pt>
                <c:pt idx="8">
                  <c:v>-1.0540020821119388E-3</c:v>
                </c:pt>
                <c:pt idx="9">
                  <c:v>-2.1697924957658449E-3</c:v>
                </c:pt>
                <c:pt idx="10">
                  <c:v>-6.7567042333805966E-3</c:v>
                </c:pt>
                <c:pt idx="11">
                  <c:v>-1.4814737294956193E-2</c:v>
                </c:pt>
                <c:pt idx="12">
                  <c:v>-2.6343891680492636E-2</c:v>
                </c:pt>
                <c:pt idx="13">
                  <c:v>-4.1344167389989923E-2</c:v>
                </c:pt>
                <c:pt idx="14">
                  <c:v>-5.9815564423448063E-2</c:v>
                </c:pt>
                <c:pt idx="15">
                  <c:v>-8.1758082780867047E-2</c:v>
                </c:pt>
                <c:pt idx="16">
                  <c:v>-0.10717172246224686</c:v>
                </c:pt>
                <c:pt idx="17">
                  <c:v>-0.13605648346758753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D16-4E33-81B4-1B3E0E4D6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95680"/>
        <c:axId val="1"/>
      </c:scatterChart>
      <c:valAx>
        <c:axId val="461395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2331071228708"/>
              <c:y val="0.8443804034582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752161383285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3956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70902398461452"/>
          <c:y val="0.9250720461095101"/>
          <c:w val="0.71771882118338814"/>
          <c:h val="5.7636887608069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AD Phe -- O-C Diagr</a:t>
            </a:r>
          </a:p>
        </c:rich>
      </c:tx>
      <c:layout>
        <c:manualLayout>
          <c:xMode val="edge"/>
          <c:yMode val="edge"/>
          <c:x val="0.4126989254548309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97152583601121E-2"/>
          <c:y val="0.1176473404166198"/>
          <c:w val="0.90476298358681462"/>
          <c:h val="0.76470771270802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Q_fit!$D$21:$D$109</c:f>
              <c:numCache>
                <c:formatCode>General</c:formatCode>
                <c:ptCount val="89"/>
                <c:pt idx="0">
                  <c:v>-4.10025</c:v>
                </c:pt>
                <c:pt idx="1">
                  <c:v>-4.10025</c:v>
                </c:pt>
                <c:pt idx="2">
                  <c:v>-4.0931499999999996</c:v>
                </c:pt>
                <c:pt idx="3">
                  <c:v>-4.0871000000000004</c:v>
                </c:pt>
                <c:pt idx="4">
                  <c:v>-4.0587499999999999</c:v>
                </c:pt>
                <c:pt idx="5">
                  <c:v>-4.0556000000000001</c:v>
                </c:pt>
                <c:pt idx="6">
                  <c:v>-4.0506500000000001</c:v>
                </c:pt>
                <c:pt idx="7">
                  <c:v>-4.0506000000000002</c:v>
                </c:pt>
                <c:pt idx="8">
                  <c:v>-1.9659500000000001</c:v>
                </c:pt>
                <c:pt idx="9">
                  <c:v>-1.96515</c:v>
                </c:pt>
                <c:pt idx="10">
                  <c:v>-1.9641</c:v>
                </c:pt>
                <c:pt idx="11">
                  <c:v>-1.9638500000000001</c:v>
                </c:pt>
                <c:pt idx="12">
                  <c:v>-1.9580500000000001</c:v>
                </c:pt>
                <c:pt idx="13">
                  <c:v>-1.9499</c:v>
                </c:pt>
                <c:pt idx="14">
                  <c:v>-1.9486000000000001</c:v>
                </c:pt>
                <c:pt idx="15">
                  <c:v>-1.5706</c:v>
                </c:pt>
                <c:pt idx="16">
                  <c:v>-1.5706</c:v>
                </c:pt>
                <c:pt idx="17">
                  <c:v>-1.56745</c:v>
                </c:pt>
                <c:pt idx="18">
                  <c:v>-1.5622</c:v>
                </c:pt>
                <c:pt idx="19">
                  <c:v>-1.5613999999999999</c:v>
                </c:pt>
                <c:pt idx="20">
                  <c:v>-1.56115</c:v>
                </c:pt>
                <c:pt idx="21">
                  <c:v>-1.5559000000000001</c:v>
                </c:pt>
                <c:pt idx="22">
                  <c:v>-1.5517000000000001</c:v>
                </c:pt>
                <c:pt idx="23">
                  <c:v>-1.4761</c:v>
                </c:pt>
                <c:pt idx="24">
                  <c:v>-1.4758500000000001</c:v>
                </c:pt>
                <c:pt idx="25">
                  <c:v>-1.4758500000000001</c:v>
                </c:pt>
                <c:pt idx="26">
                  <c:v>-1.46245</c:v>
                </c:pt>
                <c:pt idx="27">
                  <c:v>-1.458</c:v>
                </c:pt>
                <c:pt idx="28">
                  <c:v>-1.4540500000000001</c:v>
                </c:pt>
                <c:pt idx="29">
                  <c:v>-1.4540500000000001</c:v>
                </c:pt>
                <c:pt idx="30">
                  <c:v>-1.4540500000000001</c:v>
                </c:pt>
                <c:pt idx="31">
                  <c:v>-1.3803000000000001</c:v>
                </c:pt>
                <c:pt idx="32">
                  <c:v>-1.28685</c:v>
                </c:pt>
                <c:pt idx="33">
                  <c:v>-1.2795000000000001</c:v>
                </c:pt>
                <c:pt idx="34">
                  <c:v>-1.27295</c:v>
                </c:pt>
                <c:pt idx="35">
                  <c:v>-1.26505</c:v>
                </c:pt>
                <c:pt idx="36">
                  <c:v>-1.26505</c:v>
                </c:pt>
                <c:pt idx="37">
                  <c:v>-1.26505</c:v>
                </c:pt>
                <c:pt idx="38">
                  <c:v>-1.2647999999999999</c:v>
                </c:pt>
                <c:pt idx="39">
                  <c:v>-1.1797500000000001</c:v>
                </c:pt>
                <c:pt idx="40">
                  <c:v>0</c:v>
                </c:pt>
                <c:pt idx="41">
                  <c:v>0</c:v>
                </c:pt>
                <c:pt idx="42">
                  <c:v>0.153</c:v>
                </c:pt>
                <c:pt idx="43">
                  <c:v>0.153</c:v>
                </c:pt>
                <c:pt idx="44">
                  <c:v>0.153</c:v>
                </c:pt>
                <c:pt idx="45">
                  <c:v>0.15375</c:v>
                </c:pt>
                <c:pt idx="46">
                  <c:v>0.15375</c:v>
                </c:pt>
                <c:pt idx="47">
                  <c:v>0.15375</c:v>
                </c:pt>
                <c:pt idx="48">
                  <c:v>0.15379999999999999</c:v>
                </c:pt>
                <c:pt idx="49">
                  <c:v>0.15379999999999999</c:v>
                </c:pt>
                <c:pt idx="50">
                  <c:v>0.15379999999999999</c:v>
                </c:pt>
                <c:pt idx="51">
                  <c:v>0.15484999999999999</c:v>
                </c:pt>
                <c:pt idx="52">
                  <c:v>0.15484999999999999</c:v>
                </c:pt>
                <c:pt idx="53">
                  <c:v>0.15559999999999999</c:v>
                </c:pt>
                <c:pt idx="54">
                  <c:v>0.15559999999999999</c:v>
                </c:pt>
                <c:pt idx="55">
                  <c:v>0.15559999999999999</c:v>
                </c:pt>
                <c:pt idx="56">
                  <c:v>0.15565000000000001</c:v>
                </c:pt>
                <c:pt idx="57">
                  <c:v>0.15565000000000001</c:v>
                </c:pt>
                <c:pt idx="58">
                  <c:v>0.15565000000000001</c:v>
                </c:pt>
                <c:pt idx="59">
                  <c:v>0.15634999999999999</c:v>
                </c:pt>
                <c:pt idx="60">
                  <c:v>0.15634999999999999</c:v>
                </c:pt>
                <c:pt idx="61">
                  <c:v>0.15634999999999999</c:v>
                </c:pt>
                <c:pt idx="62">
                  <c:v>0.46005000000000001</c:v>
                </c:pt>
                <c:pt idx="63">
                  <c:v>0.46034999999999998</c:v>
                </c:pt>
                <c:pt idx="64">
                  <c:v>0.46055000000000001</c:v>
                </c:pt>
                <c:pt idx="65">
                  <c:v>0.46060000000000001</c:v>
                </c:pt>
                <c:pt idx="66">
                  <c:v>0.46134999999999998</c:v>
                </c:pt>
                <c:pt idx="67">
                  <c:v>1.0202500000000001</c:v>
                </c:pt>
                <c:pt idx="68">
                  <c:v>1.1133500000000001</c:v>
                </c:pt>
                <c:pt idx="69">
                  <c:v>1.1133999999999999</c:v>
                </c:pt>
                <c:pt idx="70">
                  <c:v>1.1185499999999999</c:v>
                </c:pt>
                <c:pt idx="71">
                  <c:v>1.1291500000000001</c:v>
                </c:pt>
                <c:pt idx="72">
                  <c:v>1.1292</c:v>
                </c:pt>
                <c:pt idx="73">
                  <c:v>1.8851</c:v>
                </c:pt>
                <c:pt idx="74">
                  <c:v>1.8864000000000001</c:v>
                </c:pt>
                <c:pt idx="75">
                  <c:v>1.8866499999999999</c:v>
                </c:pt>
                <c:pt idx="76">
                  <c:v>2.0051999999999999</c:v>
                </c:pt>
                <c:pt idx="77">
                  <c:v>3.1640999999999999</c:v>
                </c:pt>
                <c:pt idx="78">
                  <c:v>3.1640999999999999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xVal>
          <c:yVal>
            <c:numRef>
              <c:f>Q_fit!$E$21:$E$109</c:f>
              <c:numCache>
                <c:formatCode>General</c:formatCode>
                <c:ptCount val="89"/>
                <c:pt idx="0">
                  <c:v>-5.8986999905755511E-2</c:v>
                </c:pt>
                <c:pt idx="1">
                  <c:v>-5.598699990514433E-2</c:v>
                </c:pt>
                <c:pt idx="2">
                  <c:v>-7.7676199900452048E-2</c:v>
                </c:pt>
                <c:pt idx="3">
                  <c:v>-5.2150799903756706E-2</c:v>
                </c:pt>
                <c:pt idx="4">
                  <c:v>-6.1944999903062126E-2</c:v>
                </c:pt>
                <c:pt idx="5">
                  <c:v>-5.1588799902674509E-2</c:v>
                </c:pt>
                <c:pt idx="6">
                  <c:v>0</c:v>
                </c:pt>
                <c:pt idx="7">
                  <c:v>-5.2848799903586041E-2</c:v>
                </c:pt>
                <c:pt idx="8">
                  <c:v>-1.8530599903897382E-2</c:v>
                </c:pt>
                <c:pt idx="9">
                  <c:v>-5.932199906965252E-3</c:v>
                </c:pt>
                <c:pt idx="10">
                  <c:v>-1.1146799901325721E-2</c:v>
                </c:pt>
                <c:pt idx="11">
                  <c:v>5.0402000997564755E-3</c:v>
                </c:pt>
                <c:pt idx="12">
                  <c:v>-1.3621399899420794E-2</c:v>
                </c:pt>
                <c:pt idx="13">
                  <c:v>2.7474800095660612E-2</c:v>
                </c:pt>
                <c:pt idx="14">
                  <c:v>-5.5279990192502737E-4</c:v>
                </c:pt>
                <c:pt idx="15">
                  <c:v>-2.3808799902326427E-2</c:v>
                </c:pt>
                <c:pt idx="16">
                  <c:v>3.1912000995362177E-3</c:v>
                </c:pt>
                <c:pt idx="17">
                  <c:v>-9.4525999011239037E-3</c:v>
                </c:pt>
                <c:pt idx="18">
                  <c:v>7.474400095816236E-3</c:v>
                </c:pt>
                <c:pt idx="19">
                  <c:v>-3.1927199903293513E-2</c:v>
                </c:pt>
                <c:pt idx="20">
                  <c:v>-2.2740199907275382E-2</c:v>
                </c:pt>
                <c:pt idx="21">
                  <c:v>-4.8131999064935371E-3</c:v>
                </c:pt>
                <c:pt idx="22">
                  <c:v>5.3284000969142653E-3</c:v>
                </c:pt>
                <c:pt idx="23">
                  <c:v>-2.9122799904143903E-2</c:v>
                </c:pt>
                <c:pt idx="24">
                  <c:v>2.5064200097403955E-2</c:v>
                </c:pt>
                <c:pt idx="25">
                  <c:v>2.556420009204885E-2</c:v>
                </c:pt>
                <c:pt idx="26">
                  <c:v>1.3087400096992496E-2</c:v>
                </c:pt>
                <c:pt idx="27">
                  <c:v>1.8416000093566254E-2</c:v>
                </c:pt>
                <c:pt idx="28">
                  <c:v>-2.4629399900732096E-2</c:v>
                </c:pt>
                <c:pt idx="29">
                  <c:v>-2.4129399898811243E-2</c:v>
                </c:pt>
                <c:pt idx="30">
                  <c:v>-2.3629399904166348E-2</c:v>
                </c:pt>
                <c:pt idx="31">
                  <c:v>1.3535600097384304E-2</c:v>
                </c:pt>
                <c:pt idx="32">
                  <c:v>4.4362000990076922E-3</c:v>
                </c:pt>
                <c:pt idx="33">
                  <c:v>2.9340000983211212E-3</c:v>
                </c:pt>
                <c:pt idx="34">
                  <c:v>-1.7166599907795899E-2</c:v>
                </c:pt>
                <c:pt idx="35">
                  <c:v>-3.9257399897905998E-2</c:v>
                </c:pt>
                <c:pt idx="36">
                  <c:v>-3.8757399903261103E-2</c:v>
                </c:pt>
                <c:pt idx="37">
                  <c:v>-3.825739990134025E-2</c:v>
                </c:pt>
                <c:pt idx="38">
                  <c:v>9.9296000989852473E-3</c:v>
                </c:pt>
                <c:pt idx="39">
                  <c:v>6.5470000918139704E-3</c:v>
                </c:pt>
                <c:pt idx="40">
                  <c:v>-1.1699999900883995E-2</c:v>
                </c:pt>
                <c:pt idx="41">
                  <c:v>0</c:v>
                </c:pt>
                <c:pt idx="42">
                  <c:v>-1.2455999909434468E-2</c:v>
                </c:pt>
                <c:pt idx="43">
                  <c:v>-1.2255999907210935E-2</c:v>
                </c:pt>
                <c:pt idx="44">
                  <c:v>-1.2055999904987402E-2</c:v>
                </c:pt>
                <c:pt idx="45">
                  <c:v>-1.0994999902322888E-2</c:v>
                </c:pt>
                <c:pt idx="46">
                  <c:v>-1.0894999904849101E-2</c:v>
                </c:pt>
                <c:pt idx="47">
                  <c:v>-1.0494999900402036E-2</c:v>
                </c:pt>
                <c:pt idx="48">
                  <c:v>-1.3057599906460382E-2</c:v>
                </c:pt>
                <c:pt idx="49">
                  <c:v>-1.2457599907065742E-2</c:v>
                </c:pt>
                <c:pt idx="50">
                  <c:v>-9.7575999025139026E-3</c:v>
                </c:pt>
                <c:pt idx="51">
                  <c:v>-1.0572199906164315E-2</c:v>
                </c:pt>
                <c:pt idx="52">
                  <c:v>-1.0572199906164315E-2</c:v>
                </c:pt>
                <c:pt idx="53">
                  <c:v>-1.4011199898959603E-2</c:v>
                </c:pt>
                <c:pt idx="54">
                  <c:v>-1.3011199902393855E-2</c:v>
                </c:pt>
                <c:pt idx="55">
                  <c:v>-1.201119989855215E-2</c:v>
                </c:pt>
                <c:pt idx="56">
                  <c:v>-1.1873799900058657E-2</c:v>
                </c:pt>
                <c:pt idx="57">
                  <c:v>-1.1473799902887549E-2</c:v>
                </c:pt>
                <c:pt idx="58">
                  <c:v>-1.0273799904098269E-2</c:v>
                </c:pt>
                <c:pt idx="59">
                  <c:v>-1.1350199907610659E-2</c:v>
                </c:pt>
                <c:pt idx="60">
                  <c:v>-1.1250199902860913E-2</c:v>
                </c:pt>
                <c:pt idx="61">
                  <c:v>-1.1250199902860913E-2</c:v>
                </c:pt>
                <c:pt idx="62">
                  <c:v>-1.4782599901081994E-2</c:v>
                </c:pt>
                <c:pt idx="63">
                  <c:v>-1.6058199900726322E-2</c:v>
                </c:pt>
                <c:pt idx="64">
                  <c:v>-1.4608599900384434E-2</c:v>
                </c:pt>
                <c:pt idx="65">
                  <c:v>-1.357119990279898E-2</c:v>
                </c:pt>
                <c:pt idx="66">
                  <c:v>-1.4610199898015708E-2</c:v>
                </c:pt>
                <c:pt idx="67">
                  <c:v>-2.5852999904600438E-2</c:v>
                </c:pt>
                <c:pt idx="68">
                  <c:v>-2.7714199903130066E-2</c:v>
                </c:pt>
                <c:pt idx="69">
                  <c:v>-2.7176799900189508E-2</c:v>
                </c:pt>
                <c:pt idx="70">
                  <c:v>-2.5324599897430744E-2</c:v>
                </c:pt>
                <c:pt idx="71">
                  <c:v>-2.7395799901569262E-2</c:v>
                </c:pt>
                <c:pt idx="72">
                  <c:v>-2.7358399900549557E-2</c:v>
                </c:pt>
                <c:pt idx="73">
                  <c:v>-3.8745199904951733E-2</c:v>
                </c:pt>
                <c:pt idx="74">
                  <c:v>-3.8922799903957639E-2</c:v>
                </c:pt>
                <c:pt idx="75">
                  <c:v>-4.2315799903008156E-2</c:v>
                </c:pt>
                <c:pt idx="76">
                  <c:v>-4.8110399904544465E-2</c:v>
                </c:pt>
                <c:pt idx="77">
                  <c:v>-0.12246319990663324</c:v>
                </c:pt>
                <c:pt idx="78">
                  <c:v>-0.12245319990324788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3A-4C8D-9F97-334377CDED5E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Q_fit!$U$2:$U$39</c:f>
              <c:numCache>
                <c:formatCode>General</c:formatCode>
                <c:ptCount val="38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</c:numCache>
            </c:numRef>
          </c:xVal>
          <c:yVal>
            <c:numRef>
              <c:f>Q_fit!$V$2:$V$39</c:f>
              <c:numCache>
                <c:formatCode>General</c:formatCode>
                <c:ptCount val="38"/>
                <c:pt idx="0">
                  <c:v>-0.11708804643547113</c:v>
                </c:pt>
                <c:pt idx="1">
                  <c:v>-0.10332756618095959</c:v>
                </c:pt>
                <c:pt idx="2">
                  <c:v>-9.0434866257438296E-2</c:v>
                </c:pt>
                <c:pt idx="3">
                  <c:v>-7.8409946664907165E-2</c:v>
                </c:pt>
                <c:pt idx="4">
                  <c:v>-6.7252807403366255E-2</c:v>
                </c:pt>
                <c:pt idx="5">
                  <c:v>-5.6963448472815564E-2</c:v>
                </c:pt>
                <c:pt idx="6">
                  <c:v>-4.7541869873255087E-2</c:v>
                </c:pt>
                <c:pt idx="7">
                  <c:v>-3.8988071604684836E-2</c:v>
                </c:pt>
                <c:pt idx="8">
                  <c:v>-3.1302053667104771E-2</c:v>
                </c:pt>
                <c:pt idx="9">
                  <c:v>-2.4483816060514925E-2</c:v>
                </c:pt>
                <c:pt idx="10">
                  <c:v>-1.8533358784915292E-2</c:v>
                </c:pt>
                <c:pt idx="11">
                  <c:v>-1.3450681840305879E-2</c:v>
                </c:pt>
                <c:pt idx="12">
                  <c:v>-9.2357852266866658E-3</c:v>
                </c:pt>
                <c:pt idx="13">
                  <c:v>-5.8886689440576633E-3</c:v>
                </c:pt>
                <c:pt idx="14">
                  <c:v>-3.409332992418879E-3</c:v>
                </c:pt>
                <c:pt idx="15">
                  <c:v>-1.7977773717703024E-3</c:v>
                </c:pt>
                <c:pt idx="16">
                  <c:v>-1.0540020821119388E-3</c:v>
                </c:pt>
                <c:pt idx="17">
                  <c:v>-1.1780071234437865E-3</c:v>
                </c:pt>
                <c:pt idx="18">
                  <c:v>-2.1697924957658449E-3</c:v>
                </c:pt>
                <c:pt idx="19">
                  <c:v>-4.0293581990781153E-3</c:v>
                </c:pt>
                <c:pt idx="20">
                  <c:v>-6.7567042333805966E-3</c:v>
                </c:pt>
                <c:pt idx="21">
                  <c:v>-1.0351830598673291E-2</c:v>
                </c:pt>
                <c:pt idx="22">
                  <c:v>-1.4814737294956193E-2</c:v>
                </c:pt>
                <c:pt idx="23">
                  <c:v>-2.0145424322229311E-2</c:v>
                </c:pt>
                <c:pt idx="24">
                  <c:v>-2.6343891680492636E-2</c:v>
                </c:pt>
                <c:pt idx="25">
                  <c:v>-3.3410139369746177E-2</c:v>
                </c:pt>
                <c:pt idx="26">
                  <c:v>-4.1344167389989923E-2</c:v>
                </c:pt>
                <c:pt idx="27">
                  <c:v>-5.014597574122389E-2</c:v>
                </c:pt>
                <c:pt idx="28">
                  <c:v>-5.9815564423448063E-2</c:v>
                </c:pt>
                <c:pt idx="29">
                  <c:v>-7.0352933436662449E-2</c:v>
                </c:pt>
                <c:pt idx="30">
                  <c:v>-8.1758082780867047E-2</c:v>
                </c:pt>
                <c:pt idx="31">
                  <c:v>-9.4031012456061852E-2</c:v>
                </c:pt>
                <c:pt idx="32">
                  <c:v>-0.10717172246224686</c:v>
                </c:pt>
                <c:pt idx="33">
                  <c:v>-0.12118021279942209</c:v>
                </c:pt>
                <c:pt idx="34">
                  <c:v>-0.13605648346758753</c:v>
                </c:pt>
                <c:pt idx="35">
                  <c:v>-0.15180053446674319</c:v>
                </c:pt>
                <c:pt idx="36">
                  <c:v>-0.16841236579688906</c:v>
                </c:pt>
                <c:pt idx="37">
                  <c:v>-0.18589197745802513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3A-4C8D-9F97-334377CDE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13472"/>
        <c:axId val="1"/>
      </c:scatterChart>
      <c:valAx>
        <c:axId val="452613472"/>
        <c:scaling>
          <c:orientation val="minMax"/>
          <c:max val="4"/>
          <c:min val="-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742445655831474"/>
              <c:y val="0.93627682569090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705892645772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1347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501869958562873"/>
          <c:y val="0.93627682569090631"/>
          <c:w val="0.44566595842186396"/>
          <c:h val="0.987747413926200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0</xdr:row>
      <xdr:rowOff>0</xdr:rowOff>
    </xdr:from>
    <xdr:to>
      <xdr:col>27</xdr:col>
      <xdr:colOff>190500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9575BC7C-1C73-6C6A-0000-8654595EE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66674</xdr:colOff>
      <xdr:row>0</xdr:row>
      <xdr:rowOff>0</xdr:rowOff>
    </xdr:from>
    <xdr:to>
      <xdr:col>17</xdr:col>
      <xdr:colOff>552449</xdr:colOff>
      <xdr:row>19</xdr:row>
      <xdr:rowOff>9525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5E391E8C-59E9-9CDF-089B-BA64D1DC3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0</xdr:rowOff>
    </xdr:from>
    <xdr:to>
      <xdr:col>20</xdr:col>
      <xdr:colOff>409575</xdr:colOff>
      <xdr:row>23</xdr:row>
      <xdr:rowOff>38100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CFBBD111-70C2-4672-05A2-DFF5EF04F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Robert%20&amp;%20Bonnie\Documents\Documents\Robert\Astronomy\Variable%20research\Variables\Bob%20Nelson\Master%20Updates_9_from%202022-12-18.xlsx" TargetMode="External"/><Relationship Id="rId1" Type="http://schemas.openxmlformats.org/officeDocument/2006/relationships/externalLinkPath" Target="/Users/Robert%20&amp;%20Bonnie/Documents/Documents/Robert/Astronomy/Variable%20research/Variables/Bob%20Nelson/Master%20Updates_9_from%202022-1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389">
          <cell r="K4389">
            <v>0.95093526590668598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var.astro.cz/ocgate/ocgate.php?star=AD+Phe&amp;submit=Submit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941"/>
  <sheetViews>
    <sheetView tabSelected="1" workbookViewId="0">
      <pane xSplit="14" ySplit="21" topLeftCell="O122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3.28515625" customWidth="1"/>
    <col min="4" max="4" width="9.42578125" customWidth="1"/>
    <col min="5" max="5" width="10.7109375" customWidth="1"/>
    <col min="6" max="6" width="16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44" max="44" width="15.140625" customWidth="1"/>
  </cols>
  <sheetData>
    <row r="1" spans="1:23" ht="21" thickBot="1" x14ac:dyDescent="0.35">
      <c r="A1" s="1" t="s">
        <v>34</v>
      </c>
      <c r="V1" s="3" t="s">
        <v>10</v>
      </c>
      <c r="W1" s="6" t="s">
        <v>22</v>
      </c>
    </row>
    <row r="2" spans="1:23" ht="12.95" customHeight="1" x14ac:dyDescent="0.2">
      <c r="A2" t="s">
        <v>24</v>
      </c>
      <c r="B2" t="s">
        <v>35</v>
      </c>
      <c r="C2" s="2"/>
      <c r="D2" s="2"/>
      <c r="V2" s="4">
        <v>-50000</v>
      </c>
      <c r="W2" s="32">
        <f>+$D$11+$D$12*V2+$D$13*V2^2</f>
        <v>-0.11708804643547113</v>
      </c>
    </row>
    <row r="3" spans="1:23" ht="12.95" customHeight="1" thickBot="1" x14ac:dyDescent="0.25">
      <c r="V3" s="4">
        <v>-45000</v>
      </c>
      <c r="W3" s="32">
        <f t="shared" ref="W3:W19" si="0">+D$11+D$12*V3+D$13*V3^2</f>
        <v>-9.0434866257438268E-2</v>
      </c>
    </row>
    <row r="4" spans="1:23" ht="12.95" customHeight="1" thickTop="1" thickBot="1" x14ac:dyDescent="0.25">
      <c r="A4" s="4" t="s">
        <v>1</v>
      </c>
      <c r="C4" s="7">
        <v>44250.597999999904</v>
      </c>
      <c r="D4" s="8">
        <v>0.37992520000000002</v>
      </c>
      <c r="V4" s="4">
        <v>-40000</v>
      </c>
      <c r="W4" s="32">
        <f t="shared" si="0"/>
        <v>-6.7252807403366255E-2</v>
      </c>
    </row>
    <row r="5" spans="1:23" ht="12.95" customHeight="1" thickTop="1" x14ac:dyDescent="0.2">
      <c r="A5" s="10" t="s">
        <v>28</v>
      </c>
      <c r="B5" s="11"/>
      <c r="C5" s="12">
        <v>-9.5</v>
      </c>
      <c r="D5" s="11" t="s">
        <v>29</v>
      </c>
      <c r="V5" s="4">
        <v>-35000</v>
      </c>
      <c r="W5" s="32">
        <f t="shared" si="0"/>
        <v>-4.7541869873255094E-2</v>
      </c>
    </row>
    <row r="6" spans="1:23" ht="12.95" customHeight="1" x14ac:dyDescent="0.2">
      <c r="A6" s="4" t="s">
        <v>2</v>
      </c>
      <c r="V6" s="4">
        <v>-30000</v>
      </c>
      <c r="W6" s="32">
        <f t="shared" si="0"/>
        <v>-3.1302053667104771E-2</v>
      </c>
    </row>
    <row r="7" spans="1:23" ht="12.95" customHeight="1" x14ac:dyDescent="0.2">
      <c r="A7" t="s">
        <v>3</v>
      </c>
      <c r="C7">
        <f>+C4</f>
        <v>44250.597999999904</v>
      </c>
      <c r="V7" s="4">
        <v>-25000</v>
      </c>
      <c r="W7" s="32">
        <f t="shared" si="0"/>
        <v>-1.8533358784915292E-2</v>
      </c>
    </row>
    <row r="8" spans="1:23" ht="12.95" customHeight="1" x14ac:dyDescent="0.2">
      <c r="A8" t="s">
        <v>4</v>
      </c>
      <c r="C8">
        <f>+D4</f>
        <v>0.37992520000000002</v>
      </c>
      <c r="V8" s="4">
        <v>-20000</v>
      </c>
      <c r="W8" s="32">
        <f t="shared" si="0"/>
        <v>-9.2357852266866658E-3</v>
      </c>
    </row>
    <row r="9" spans="1:23" ht="12.95" customHeight="1" x14ac:dyDescent="0.2">
      <c r="A9" s="23" t="s">
        <v>33</v>
      </c>
      <c r="B9" s="24">
        <v>95</v>
      </c>
      <c r="C9" s="21" t="str">
        <f>"F"&amp;B9</f>
        <v>F95</v>
      </c>
      <c r="D9" s="22" t="str">
        <f>"G"&amp;B9</f>
        <v>G95</v>
      </c>
      <c r="V9" s="4">
        <v>-15000</v>
      </c>
      <c r="W9" s="32">
        <f t="shared" si="0"/>
        <v>-3.409332992418879E-3</v>
      </c>
    </row>
    <row r="10" spans="1:23" ht="12.95" customHeight="1" thickBot="1" x14ac:dyDescent="0.25">
      <c r="A10" s="11"/>
      <c r="B10" s="11"/>
      <c r="C10" s="3" t="s">
        <v>20</v>
      </c>
      <c r="D10" s="3" t="s">
        <v>21</v>
      </c>
      <c r="E10" s="11"/>
      <c r="V10" s="4">
        <v>-10000</v>
      </c>
      <c r="W10" s="32">
        <f t="shared" si="0"/>
        <v>-1.0540020821119388E-3</v>
      </c>
    </row>
    <row r="11" spans="1:23" ht="12.95" customHeight="1" thickTop="1" x14ac:dyDescent="0.2">
      <c r="A11" s="11" t="s">
        <v>16</v>
      </c>
      <c r="B11" s="11"/>
      <c r="C11" s="20">
        <f ca="1">INTERCEPT(INDIRECT($D$9):G993,INDIRECT($C$9):F993)</f>
        <v>9.6741340031282458E-2</v>
      </c>
      <c r="D11" s="9">
        <f>E11*F11</f>
        <v>-6.7567042333805966E-3</v>
      </c>
      <c r="E11" s="27">
        <v>-6.7567042333805966E-3</v>
      </c>
      <c r="F11" s="28">
        <v>1</v>
      </c>
      <c r="V11" s="4">
        <v>-5000</v>
      </c>
      <c r="W11" s="32">
        <f t="shared" si="0"/>
        <v>-2.1697924957658449E-3</v>
      </c>
    </row>
    <row r="12" spans="1:23" ht="12.95" customHeight="1" x14ac:dyDescent="0.2">
      <c r="A12" s="11" t="s">
        <v>17</v>
      </c>
      <c r="B12" s="11"/>
      <c r="C12" s="20">
        <f ca="1">SLOPE(INDIRECT($D$9):G993,INDIRECT($C$9):F993)</f>
        <v>-7.1153740722894054E-6</v>
      </c>
      <c r="D12" s="9">
        <f>E12*F12</f>
        <v>-1.2644944799190349E-6</v>
      </c>
      <c r="E12" s="29">
        <v>-1.2644944799190349E-2</v>
      </c>
      <c r="F12" s="28">
        <v>1E-4</v>
      </c>
      <c r="V12" s="4">
        <v>0</v>
      </c>
      <c r="W12" s="32">
        <f t="shared" si="0"/>
        <v>-6.7567042333805966E-3</v>
      </c>
    </row>
    <row r="13" spans="1:23" ht="12.95" customHeight="1" thickBot="1" x14ac:dyDescent="0.25">
      <c r="A13" s="11" t="s">
        <v>19</v>
      </c>
      <c r="B13" s="11"/>
      <c r="C13" s="2" t="s">
        <v>14</v>
      </c>
      <c r="D13" s="9">
        <f>E13*F13</f>
        <v>-6.9422426479216912E-11</v>
      </c>
      <c r="E13" s="30">
        <v>-6.9422426479216915E-3</v>
      </c>
      <c r="F13" s="28">
        <v>1E-8</v>
      </c>
      <c r="V13" s="4">
        <v>5000</v>
      </c>
      <c r="W13" s="32">
        <f t="shared" si="0"/>
        <v>-1.4814737294956193E-2</v>
      </c>
    </row>
    <row r="14" spans="1:23" ht="12.95" customHeight="1" thickTop="1" x14ac:dyDescent="0.2">
      <c r="A14" s="11"/>
      <c r="B14" s="11"/>
      <c r="C14" s="11"/>
      <c r="D14" s="9"/>
      <c r="E14">
        <f>SUM(U21:U965)</f>
        <v>5.2578678358350924E-3</v>
      </c>
      <c r="V14" s="4">
        <v>10000</v>
      </c>
      <c r="W14" s="32">
        <f t="shared" si="0"/>
        <v>-2.6343891680492636E-2</v>
      </c>
    </row>
    <row r="15" spans="1:23" ht="12.95" customHeight="1" x14ac:dyDescent="0.2">
      <c r="A15" s="13" t="s">
        <v>18</v>
      </c>
      <c r="B15" s="11"/>
      <c r="C15" s="14">
        <f ca="1">(C7+C11)+(C8+C12)*INT(MAX(F21:F3534))</f>
        <v>60234.988315806593</v>
      </c>
      <c r="D15" s="33">
        <f>+C7+INT(MAX(F21:F1565))*C8+D11+D12*INT(MAX(F21:F4000))+D13*INT(MAX(F21:F4027)^2)</f>
        <v>60235.008094590834</v>
      </c>
      <c r="E15" s="15" t="s">
        <v>37</v>
      </c>
      <c r="F15" s="12">
        <v>1</v>
      </c>
      <c r="V15" s="4">
        <v>15000</v>
      </c>
      <c r="W15" s="32">
        <f t="shared" si="0"/>
        <v>-4.1344167389989923E-2</v>
      </c>
    </row>
    <row r="16" spans="1:23" ht="12.95" customHeight="1" x14ac:dyDescent="0.2">
      <c r="A16" s="17" t="s">
        <v>5</v>
      </c>
      <c r="B16" s="11"/>
      <c r="C16" s="18">
        <f ca="1">+C8+C12</f>
        <v>0.37991808462592774</v>
      </c>
      <c r="D16" s="33">
        <f>+C8+D12+2*D13*MAX(F21:F115)</f>
        <v>0.37991878095977644</v>
      </c>
      <c r="E16" s="15" t="s">
        <v>30</v>
      </c>
      <c r="F16" s="16">
        <f ca="1">NOW()+15018.5+$C$5/24</f>
        <v>60325.794662615735</v>
      </c>
      <c r="V16" s="4">
        <v>20000</v>
      </c>
      <c r="W16" s="32">
        <f t="shared" si="0"/>
        <v>-5.9815564423448063E-2</v>
      </c>
    </row>
    <row r="17" spans="1:35" ht="12.95" customHeight="1" thickBot="1" x14ac:dyDescent="0.25">
      <c r="A17" s="15" t="s">
        <v>27</v>
      </c>
      <c r="B17" s="11"/>
      <c r="C17" s="11">
        <f>COUNT(C21:C2192)</f>
        <v>118</v>
      </c>
      <c r="E17" s="15" t="s">
        <v>38</v>
      </c>
      <c r="F17" s="16">
        <f ca="1">ROUND(2*(F16-$C$7)/$C$8,0)/2+F15</f>
        <v>42312.5</v>
      </c>
      <c r="V17" s="4">
        <v>25000</v>
      </c>
      <c r="W17" s="32">
        <f t="shared" si="0"/>
        <v>-8.1758082780867047E-2</v>
      </c>
    </row>
    <row r="18" spans="1:35" ht="12.95" customHeight="1" thickTop="1" thickBot="1" x14ac:dyDescent="0.25">
      <c r="A18" s="4" t="s">
        <v>60</v>
      </c>
      <c r="C18" s="79">
        <f ca="1">+C15</f>
        <v>60234.988315806593</v>
      </c>
      <c r="D18" s="80">
        <f ca="1">C16</f>
        <v>0.37991808462592774</v>
      </c>
      <c r="E18" s="15" t="s">
        <v>31</v>
      </c>
      <c r="F18" s="22">
        <f ca="1">ROUND(2*(F16-$C$15)/$C$16,0)/2+F15</f>
        <v>240</v>
      </c>
      <c r="V18" s="4">
        <v>30000</v>
      </c>
      <c r="W18" s="32">
        <f t="shared" si="0"/>
        <v>-0.10717172246224686</v>
      </c>
    </row>
    <row r="19" spans="1:35" ht="12.95" customHeight="1" thickBot="1" x14ac:dyDescent="0.25">
      <c r="A19" s="4" t="s">
        <v>61</v>
      </c>
      <c r="C19" s="34">
        <f>+D15</f>
        <v>60235.008094590834</v>
      </c>
      <c r="D19" s="35">
        <f>+D16</f>
        <v>0.37991878095977644</v>
      </c>
      <c r="E19" s="15" t="s">
        <v>32</v>
      </c>
      <c r="F19" s="19">
        <f ca="1">+$C$15+$C$16*F18-15018.5-$C$5/24</f>
        <v>45308.064489450153</v>
      </c>
      <c r="V19" s="4">
        <v>35000</v>
      </c>
      <c r="W19" s="32">
        <f t="shared" si="0"/>
        <v>-0.13605648346758753</v>
      </c>
    </row>
    <row r="20" spans="1:35" ht="12.95" customHeight="1" thickBot="1" x14ac:dyDescent="0.25">
      <c r="A20" s="3" t="s">
        <v>6</v>
      </c>
      <c r="B20" s="3" t="s">
        <v>7</v>
      </c>
      <c r="C20" s="3" t="s">
        <v>8</v>
      </c>
      <c r="D20" s="3" t="s">
        <v>13</v>
      </c>
      <c r="E20" s="3" t="s">
        <v>9</v>
      </c>
      <c r="F20" s="3" t="s">
        <v>10</v>
      </c>
      <c r="G20" s="3" t="s">
        <v>11</v>
      </c>
      <c r="H20" s="6" t="s">
        <v>53</v>
      </c>
      <c r="I20" s="6" t="s">
        <v>168</v>
      </c>
      <c r="J20" s="6" t="s">
        <v>41</v>
      </c>
      <c r="K20" s="6" t="s">
        <v>167</v>
      </c>
      <c r="L20" s="6" t="s">
        <v>175</v>
      </c>
      <c r="M20" s="6" t="s">
        <v>25</v>
      </c>
      <c r="N20" s="6" t="s">
        <v>26</v>
      </c>
      <c r="O20" s="6" t="s">
        <v>23</v>
      </c>
      <c r="P20" s="5" t="s">
        <v>22</v>
      </c>
      <c r="Q20" s="3" t="s">
        <v>15</v>
      </c>
      <c r="R20" s="26" t="s">
        <v>54</v>
      </c>
      <c r="S20" s="31" t="s">
        <v>57</v>
      </c>
      <c r="T20" s="5" t="s">
        <v>58</v>
      </c>
      <c r="U20" s="3" t="s">
        <v>59</v>
      </c>
    </row>
    <row r="21" spans="1:35" ht="12.95" customHeight="1" x14ac:dyDescent="0.2">
      <c r="A21" s="72" t="s">
        <v>150</v>
      </c>
      <c r="B21" s="73"/>
      <c r="C21" s="98">
        <v>28672.655999999999</v>
      </c>
      <c r="D21" s="98"/>
      <c r="E21">
        <f t="shared" ref="E21:E52" si="1">+(C21-C$7)/C$8</f>
        <v>-41002.655259508727</v>
      </c>
      <c r="F21">
        <f t="shared" ref="F21:F52" si="2">ROUND(2*E21,0)/2</f>
        <v>-41002.5</v>
      </c>
      <c r="G21">
        <f t="shared" ref="G21:G26" si="3">+C21-(C$7+F21*C$8)</f>
        <v>-5.8986999905755511E-2</v>
      </c>
      <c r="I21">
        <f>G21</f>
        <v>-5.8986999905755511E-2</v>
      </c>
      <c r="P21" s="32">
        <f t="shared" ref="P21:P52" si="4">+E$11+E$12*G21+E$13*G21^2</f>
        <v>-6.0349721740557182E-3</v>
      </c>
      <c r="Q21" s="89">
        <f t="shared" ref="Q21:Q52" si="5">+C21-15018.5</f>
        <v>13654.155999999999</v>
      </c>
      <c r="S21" s="32">
        <f t="shared" ref="S21:S52" si="6">+(P21-H21)^2</f>
        <v>3.6420889141626801E-5</v>
      </c>
      <c r="T21">
        <v>0.1</v>
      </c>
      <c r="U21">
        <f t="shared" ref="U21:U26" si="7">T21*S21</f>
        <v>3.6420889141626804E-6</v>
      </c>
      <c r="W21">
        <v>1</v>
      </c>
      <c r="X21" s="9" t="s">
        <v>151</v>
      </c>
    </row>
    <row r="22" spans="1:35" ht="12.95" customHeight="1" x14ac:dyDescent="0.2">
      <c r="A22" s="73" t="s">
        <v>52</v>
      </c>
      <c r="B22" s="74" t="s">
        <v>40</v>
      </c>
      <c r="C22" s="98">
        <v>28672.659</v>
      </c>
      <c r="D22" s="98" t="s">
        <v>53</v>
      </c>
      <c r="E22">
        <f t="shared" si="1"/>
        <v>-41002.647363217555</v>
      </c>
      <c r="F22">
        <f t="shared" si="2"/>
        <v>-41002.5</v>
      </c>
      <c r="G22">
        <f t="shared" si="3"/>
        <v>-5.598699990514433E-2</v>
      </c>
      <c r="H22">
        <f>G22</f>
        <v>-5.598699990514433E-2</v>
      </c>
      <c r="P22" s="32">
        <f t="shared" si="4"/>
        <v>-6.0705124762458606E-3</v>
      </c>
      <c r="Q22" s="89">
        <f t="shared" si="5"/>
        <v>13654.159</v>
      </c>
      <c r="S22" s="32">
        <f t="shared" si="6"/>
        <v>2.4916557172393787E-3</v>
      </c>
      <c r="T22">
        <v>0.1</v>
      </c>
      <c r="U22">
        <f t="shared" si="7"/>
        <v>2.4916557172393786E-4</v>
      </c>
      <c r="AD22" t="s">
        <v>43</v>
      </c>
      <c r="AE22" s="9">
        <v>0</v>
      </c>
      <c r="AF22" s="9">
        <v>-2.5999999999999999E-2</v>
      </c>
      <c r="AG22">
        <v>38318.413999999997</v>
      </c>
      <c r="AH22">
        <v>15729.5</v>
      </c>
      <c r="AI22">
        <v>-6.4000000000000001E-2</v>
      </c>
    </row>
    <row r="23" spans="1:35" ht="12.95" customHeight="1" x14ac:dyDescent="0.2">
      <c r="A23" s="73" t="s">
        <v>52</v>
      </c>
      <c r="B23" s="74" t="s">
        <v>40</v>
      </c>
      <c r="C23" s="98">
        <v>28699.612000000001</v>
      </c>
      <c r="D23" s="98" t="s">
        <v>53</v>
      </c>
      <c r="E23">
        <f t="shared" si="1"/>
        <v>-40931.704451296995</v>
      </c>
      <c r="F23">
        <f t="shared" si="2"/>
        <v>-40931.5</v>
      </c>
      <c r="G23">
        <f t="shared" si="3"/>
        <v>-7.7676199900452048E-2</v>
      </c>
      <c r="H23">
        <f>G23</f>
        <v>-7.7676199900452048E-2</v>
      </c>
      <c r="P23" s="32">
        <f t="shared" si="4"/>
        <v>-5.8163796333461004E-3</v>
      </c>
      <c r="Q23" s="89">
        <f t="shared" si="5"/>
        <v>13681.112000000001</v>
      </c>
      <c r="S23" s="32">
        <f t="shared" si="6"/>
        <v>5.1638337688207714E-3</v>
      </c>
      <c r="T23">
        <v>0.1</v>
      </c>
      <c r="U23">
        <f t="shared" si="7"/>
        <v>5.1638337688207712E-4</v>
      </c>
      <c r="AD23" t="s">
        <v>43</v>
      </c>
      <c r="AE23" s="9">
        <v>44</v>
      </c>
      <c r="AF23" s="9">
        <v>-5.5E-2</v>
      </c>
      <c r="AG23">
        <v>38319.373</v>
      </c>
      <c r="AH23">
        <v>15731</v>
      </c>
      <c r="AI23">
        <v>-2.5000000000000001E-2</v>
      </c>
    </row>
    <row r="24" spans="1:35" ht="12.95" customHeight="1" x14ac:dyDescent="0.2">
      <c r="A24" s="73" t="s">
        <v>52</v>
      </c>
      <c r="B24" s="74" t="s">
        <v>51</v>
      </c>
      <c r="C24" s="98">
        <v>28722.623</v>
      </c>
      <c r="D24" s="98" t="s">
        <v>53</v>
      </c>
      <c r="E24">
        <f t="shared" si="1"/>
        <v>-40871.137265966834</v>
      </c>
      <c r="F24">
        <f t="shared" si="2"/>
        <v>-40871</v>
      </c>
      <c r="G24">
        <f t="shared" si="3"/>
        <v>-5.2150799903756706E-2</v>
      </c>
      <c r="H24">
        <f>G24</f>
        <v>-5.2150799903756706E-2</v>
      </c>
      <c r="P24" s="32">
        <f t="shared" si="4"/>
        <v>-6.1161411058651997E-3</v>
      </c>
      <c r="Q24" s="89">
        <f t="shared" si="5"/>
        <v>13704.123</v>
      </c>
      <c r="S24" s="32">
        <f t="shared" si="6"/>
        <v>2.1191898106382901E-3</v>
      </c>
      <c r="T24">
        <v>0.1</v>
      </c>
      <c r="U24">
        <f t="shared" si="7"/>
        <v>2.1191898106382901E-4</v>
      </c>
      <c r="AD24" t="s">
        <v>43</v>
      </c>
      <c r="AE24" s="9">
        <v>81.5</v>
      </c>
      <c r="AF24" s="9">
        <v>-0.04</v>
      </c>
      <c r="AG24">
        <v>38339.337</v>
      </c>
      <c r="AH24">
        <v>15763.5</v>
      </c>
      <c r="AI24">
        <v>8.9999999999999993E-3</v>
      </c>
    </row>
    <row r="25" spans="1:35" ht="12.95" customHeight="1" x14ac:dyDescent="0.2">
      <c r="A25" s="73" t="s">
        <v>52</v>
      </c>
      <c r="B25" s="74" t="s">
        <v>40</v>
      </c>
      <c r="C25" s="98">
        <v>28830.322</v>
      </c>
      <c r="D25" s="98" t="s">
        <v>53</v>
      </c>
      <c r="E25">
        <f t="shared" si="1"/>
        <v>-40587.663045251807</v>
      </c>
      <c r="F25">
        <f t="shared" si="2"/>
        <v>-40587.5</v>
      </c>
      <c r="G25">
        <f t="shared" si="3"/>
        <v>-6.1944999903062126E-2</v>
      </c>
      <c r="H25">
        <f>G25</f>
        <v>-6.1944999903062126E-2</v>
      </c>
      <c r="P25" s="32">
        <f t="shared" si="4"/>
        <v>-6.0000517845811866E-3</v>
      </c>
      <c r="Q25" s="89">
        <f t="shared" si="5"/>
        <v>13811.822</v>
      </c>
      <c r="S25" s="32">
        <f t="shared" si="6"/>
        <v>3.1298372199795241E-3</v>
      </c>
      <c r="T25">
        <v>0.1</v>
      </c>
      <c r="U25">
        <f t="shared" si="7"/>
        <v>3.1298372199795244E-4</v>
      </c>
      <c r="AD25" t="s">
        <v>43</v>
      </c>
      <c r="AE25" s="9">
        <v>257</v>
      </c>
      <c r="AF25" s="9">
        <v>-3.6999999999999998E-2</v>
      </c>
      <c r="AG25">
        <v>38355.303999999996</v>
      </c>
      <c r="AH25">
        <v>15789.5</v>
      </c>
      <c r="AI25">
        <v>3.2000000000000001E-2</v>
      </c>
    </row>
    <row r="26" spans="1:35" ht="12.95" customHeight="1" x14ac:dyDescent="0.2">
      <c r="A26" s="73" t="s">
        <v>52</v>
      </c>
      <c r="B26" s="74" t="s">
        <v>51</v>
      </c>
      <c r="C26" s="98">
        <v>28842.3</v>
      </c>
      <c r="D26" s="98" t="s">
        <v>53</v>
      </c>
      <c r="E26">
        <f t="shared" si="1"/>
        <v>-40556.135786728293</v>
      </c>
      <c r="F26">
        <f t="shared" si="2"/>
        <v>-40556</v>
      </c>
      <c r="G26">
        <f t="shared" si="3"/>
        <v>-5.1588799902674509E-2</v>
      </c>
      <c r="H26">
        <f>G26</f>
        <v>-5.1588799902674509E-2</v>
      </c>
      <c r="P26" s="32">
        <f t="shared" si="4"/>
        <v>-6.1228428206188314E-3</v>
      </c>
      <c r="Q26" s="89">
        <f t="shared" si="5"/>
        <v>13823.8</v>
      </c>
      <c r="S26" s="32">
        <f t="shared" si="6"/>
        <v>2.0671532533873289E-3</v>
      </c>
      <c r="T26">
        <v>0.1</v>
      </c>
      <c r="U26">
        <f t="shared" si="7"/>
        <v>2.067153253387329E-4</v>
      </c>
      <c r="AD26" t="s">
        <v>43</v>
      </c>
      <c r="AE26" s="9">
        <v>276.5</v>
      </c>
      <c r="AF26" s="9">
        <v>5.7000000000000002E-2</v>
      </c>
      <c r="AG26">
        <v>38642.493000000002</v>
      </c>
      <c r="AH26">
        <v>16258</v>
      </c>
      <c r="AI26">
        <v>-7.6999999999999999E-2</v>
      </c>
    </row>
    <row r="27" spans="1:35" ht="12.95" customHeight="1" x14ac:dyDescent="0.2">
      <c r="A27" s="73" t="s">
        <v>52</v>
      </c>
      <c r="B27" s="74" t="s">
        <v>51</v>
      </c>
      <c r="C27" s="98">
        <v>28861.205000000002</v>
      </c>
      <c r="D27" s="98" t="s">
        <v>53</v>
      </c>
      <c r="E27">
        <f t="shared" si="1"/>
        <v>-40506.375991905516</v>
      </c>
      <c r="F27">
        <f t="shared" si="2"/>
        <v>-40506.5</v>
      </c>
      <c r="P27" s="32">
        <f t="shared" si="4"/>
        <v>-6.7567042333805966E-3</v>
      </c>
      <c r="Q27" s="89">
        <f t="shared" si="5"/>
        <v>13842.705000000002</v>
      </c>
      <c r="R27">
        <f>+C27-(C$7+F27*C$8)</f>
        <v>4.711380010121502E-2</v>
      </c>
      <c r="S27" s="32">
        <f t="shared" si="6"/>
        <v>4.5653052097383277E-5</v>
      </c>
      <c r="AD27" t="s">
        <v>43</v>
      </c>
      <c r="AE27" s="9">
        <v>307.5</v>
      </c>
      <c r="AF27" s="9">
        <v>4.2000000000000003E-2</v>
      </c>
      <c r="AG27" t="s">
        <v>44</v>
      </c>
      <c r="AH27">
        <v>16259.5</v>
      </c>
      <c r="AI27">
        <v>7.0000000000000001E-3</v>
      </c>
    </row>
    <row r="28" spans="1:35" ht="12.95" customHeight="1" x14ac:dyDescent="0.2">
      <c r="A28" s="72" t="s">
        <v>150</v>
      </c>
      <c r="B28" s="73"/>
      <c r="C28" s="98">
        <v>28861.294999999998</v>
      </c>
      <c r="D28" s="98"/>
      <c r="E28">
        <f t="shared" si="1"/>
        <v>-40506.139103170586</v>
      </c>
      <c r="F28">
        <f t="shared" si="2"/>
        <v>-40506</v>
      </c>
      <c r="G28">
        <f t="shared" ref="G28:G59" si="8">+C28-(C$7+F28*C$8)</f>
        <v>-5.2848799903586041E-2</v>
      </c>
      <c r="I28">
        <f>G28</f>
        <v>-5.2848799903586041E-2</v>
      </c>
      <c r="P28" s="32">
        <f t="shared" si="4"/>
        <v>-6.1078237294218572E-3</v>
      </c>
      <c r="Q28" s="89">
        <f t="shared" si="5"/>
        <v>13842.794999999998</v>
      </c>
      <c r="S28" s="32">
        <f t="shared" si="6"/>
        <v>3.7305510709688721E-5</v>
      </c>
      <c r="T28">
        <v>0.1</v>
      </c>
      <c r="U28">
        <f t="shared" ref="U28:U59" si="9">T28*S28</f>
        <v>3.7305510709688724E-6</v>
      </c>
      <c r="W28">
        <v>1</v>
      </c>
      <c r="X28" s="9" t="s">
        <v>151</v>
      </c>
    </row>
    <row r="29" spans="1:35" ht="12.95" customHeight="1" x14ac:dyDescent="0.2">
      <c r="A29" s="73" t="s">
        <v>52</v>
      </c>
      <c r="B29" s="74" t="s">
        <v>40</v>
      </c>
      <c r="C29" s="98">
        <v>36781.440000000002</v>
      </c>
      <c r="D29" s="98" t="s">
        <v>53</v>
      </c>
      <c r="E29">
        <f t="shared" si="1"/>
        <v>-19659.548774337425</v>
      </c>
      <c r="F29">
        <f t="shared" si="2"/>
        <v>-19659.5</v>
      </c>
      <c r="G29">
        <f t="shared" si="8"/>
        <v>-1.8530599903897382E-2</v>
      </c>
      <c r="H29">
        <f t="shared" ref="H29:H35" si="10">G29</f>
        <v>-1.8530599903897382E-2</v>
      </c>
      <c r="P29" s="32">
        <f t="shared" si="4"/>
        <v>-6.5247696695290213E-3</v>
      </c>
      <c r="Q29" s="89">
        <f t="shared" si="5"/>
        <v>21762.940000000002</v>
      </c>
      <c r="S29" s="32">
        <f t="shared" si="6"/>
        <v>1.4413995961647344E-4</v>
      </c>
      <c r="T29">
        <v>0.1</v>
      </c>
      <c r="U29">
        <f t="shared" si="9"/>
        <v>1.4413995961647345E-5</v>
      </c>
      <c r="AD29" t="s">
        <v>43</v>
      </c>
      <c r="AE29" s="9">
        <v>13223</v>
      </c>
      <c r="AF29" s="9">
        <v>2.1000000000000001E-2</v>
      </c>
      <c r="AG29" t="s">
        <v>45</v>
      </c>
      <c r="AH29">
        <v>16342.5</v>
      </c>
      <c r="AI29">
        <v>7.0000000000000001E-3</v>
      </c>
    </row>
    <row r="30" spans="1:35" ht="12.95" customHeight="1" x14ac:dyDescent="0.2">
      <c r="A30" s="73" t="s">
        <v>52</v>
      </c>
      <c r="B30" s="74" t="s">
        <v>40</v>
      </c>
      <c r="C30" s="98">
        <v>36784.491999999998</v>
      </c>
      <c r="D30" s="98" t="s">
        <v>53</v>
      </c>
      <c r="E30">
        <f t="shared" si="1"/>
        <v>-19651.515614125899</v>
      </c>
      <c r="F30">
        <f t="shared" si="2"/>
        <v>-19651.5</v>
      </c>
      <c r="G30">
        <f t="shared" si="8"/>
        <v>-5.932199906965252E-3</v>
      </c>
      <c r="H30">
        <f t="shared" si="10"/>
        <v>-5.932199906965252E-3</v>
      </c>
      <c r="P30" s="32">
        <f t="shared" si="4"/>
        <v>-6.681936197450682E-3</v>
      </c>
      <c r="Q30" s="89">
        <f t="shared" si="5"/>
        <v>21765.991999999998</v>
      </c>
      <c r="S30" s="32">
        <f t="shared" si="6"/>
        <v>5.6210450527085299E-7</v>
      </c>
      <c r="T30">
        <v>0.1</v>
      </c>
      <c r="U30">
        <f t="shared" si="9"/>
        <v>5.6210450527085299E-8</v>
      </c>
      <c r="AD30" t="s">
        <v>43</v>
      </c>
      <c r="AE30" s="9">
        <v>13228</v>
      </c>
      <c r="AF30" s="9">
        <v>7.0000000000000001E-3</v>
      </c>
      <c r="AG30">
        <v>38711.307000000001</v>
      </c>
      <c r="AH30">
        <v>16370</v>
      </c>
      <c r="AI30">
        <v>-5.5E-2</v>
      </c>
    </row>
    <row r="31" spans="1:35" ht="12.95" customHeight="1" x14ac:dyDescent="0.2">
      <c r="A31" s="73" t="s">
        <v>52</v>
      </c>
      <c r="B31" s="74" t="s">
        <v>51</v>
      </c>
      <c r="C31" s="98">
        <v>36788.476000000002</v>
      </c>
      <c r="D31" s="98" t="s">
        <v>53</v>
      </c>
      <c r="E31">
        <f t="shared" si="1"/>
        <v>-19641.02933945919</v>
      </c>
      <c r="F31">
        <f t="shared" si="2"/>
        <v>-19641</v>
      </c>
      <c r="G31">
        <f t="shared" si="8"/>
        <v>-1.1146799901325721E-2</v>
      </c>
      <c r="H31">
        <f t="shared" si="10"/>
        <v>-1.1146799901325721E-2</v>
      </c>
      <c r="P31" s="32">
        <f t="shared" si="4"/>
        <v>-6.6166161455596898E-3</v>
      </c>
      <c r="Q31" s="89">
        <f t="shared" si="5"/>
        <v>21769.976000000002</v>
      </c>
      <c r="S31" s="32">
        <f t="shared" si="6"/>
        <v>2.0522564861006427E-5</v>
      </c>
      <c r="T31">
        <v>0.1</v>
      </c>
      <c r="U31">
        <f t="shared" si="9"/>
        <v>2.0522564861006429E-6</v>
      </c>
      <c r="AD31" t="s">
        <v>43</v>
      </c>
      <c r="AE31" s="9">
        <v>13234.5</v>
      </c>
      <c r="AF31" s="9">
        <v>5.0000000000000001E-3</v>
      </c>
      <c r="AG31" t="s">
        <v>46</v>
      </c>
      <c r="AH31">
        <v>16394.5</v>
      </c>
      <c r="AI31">
        <v>-5.0000000000000001E-3</v>
      </c>
    </row>
    <row r="32" spans="1:35" ht="12.95" customHeight="1" x14ac:dyDescent="0.2">
      <c r="A32" s="73" t="s">
        <v>52</v>
      </c>
      <c r="B32" s="74" t="s">
        <v>40</v>
      </c>
      <c r="C32" s="98">
        <v>36789.442000000003</v>
      </c>
      <c r="D32" s="98" t="s">
        <v>53</v>
      </c>
      <c r="E32">
        <f t="shared" si="1"/>
        <v>-19638.486733704161</v>
      </c>
      <c r="F32">
        <f t="shared" si="2"/>
        <v>-19638.5</v>
      </c>
      <c r="G32">
        <f t="shared" si="8"/>
        <v>5.0402000997564755E-3</v>
      </c>
      <c r="H32">
        <f t="shared" si="10"/>
        <v>5.0402000997564755E-3</v>
      </c>
      <c r="O32">
        <f t="shared" ref="O32:O63" ca="1" si="11">+C$11+C$12*$F32</f>
        <v>0.23647661374993795</v>
      </c>
      <c r="P32" s="32">
        <f t="shared" si="4"/>
        <v>-6.8206136434925567E-3</v>
      </c>
      <c r="Q32" s="89">
        <f t="shared" si="5"/>
        <v>21770.942000000003</v>
      </c>
      <c r="S32" s="32">
        <f t="shared" si="6"/>
        <v>1.4067890265204513E-4</v>
      </c>
      <c r="T32">
        <v>0.1</v>
      </c>
      <c r="U32">
        <f t="shared" si="9"/>
        <v>1.4067890265204514E-5</v>
      </c>
      <c r="AD32" t="s">
        <v>43</v>
      </c>
      <c r="AE32" s="9">
        <v>13236</v>
      </c>
      <c r="AF32" s="9">
        <v>5.0999999999999997E-2</v>
      </c>
      <c r="AG32">
        <v>39006.504000000001</v>
      </c>
      <c r="AH32">
        <v>16851.5</v>
      </c>
      <c r="AI32">
        <v>-1.7999999999999999E-2</v>
      </c>
    </row>
    <row r="33" spans="1:35" ht="12.95" customHeight="1" x14ac:dyDescent="0.2">
      <c r="A33" s="73" t="s">
        <v>52</v>
      </c>
      <c r="B33" s="74" t="s">
        <v>40</v>
      </c>
      <c r="C33" s="98">
        <v>36811.459000000003</v>
      </c>
      <c r="D33" s="98" t="s">
        <v>53</v>
      </c>
      <c r="E33">
        <f t="shared" si="1"/>
        <v>-19580.535852846562</v>
      </c>
      <c r="F33">
        <f t="shared" si="2"/>
        <v>-19580.5</v>
      </c>
      <c r="G33">
        <f t="shared" si="8"/>
        <v>-1.3621399899420794E-2</v>
      </c>
      <c r="H33">
        <f t="shared" si="10"/>
        <v>-1.3621399899420794E-2</v>
      </c>
      <c r="O33">
        <f t="shared" ca="1" si="11"/>
        <v>0.23606392205374516</v>
      </c>
      <c r="P33" s="32">
        <f t="shared" si="4"/>
        <v>-6.5857504648657306E-3</v>
      </c>
      <c r="Q33" s="89">
        <f t="shared" si="5"/>
        <v>21792.959000000003</v>
      </c>
      <c r="S33" s="32">
        <f t="shared" si="6"/>
        <v>4.9500362965954985E-5</v>
      </c>
      <c r="T33">
        <v>0.1</v>
      </c>
      <c r="U33">
        <f t="shared" si="9"/>
        <v>4.9500362965954985E-6</v>
      </c>
      <c r="AD33" t="s">
        <v>43</v>
      </c>
      <c r="AE33" s="9">
        <v>13272</v>
      </c>
      <c r="AF33" s="9">
        <v>-8.0000000000000002E-3</v>
      </c>
      <c r="AG33">
        <v>39361.535000000003</v>
      </c>
      <c r="AH33">
        <v>17430.599999999999</v>
      </c>
      <c r="AI33">
        <v>-4.7E-2</v>
      </c>
    </row>
    <row r="34" spans="1:35" ht="12.95" customHeight="1" x14ac:dyDescent="0.2">
      <c r="A34" s="73" t="s">
        <v>52</v>
      </c>
      <c r="B34" s="74" t="s">
        <v>51</v>
      </c>
      <c r="C34" s="98">
        <v>36842.464</v>
      </c>
      <c r="D34" s="98" t="s">
        <v>53</v>
      </c>
      <c r="E34">
        <f t="shared" si="1"/>
        <v>-19498.927683659582</v>
      </c>
      <c r="F34">
        <f t="shared" si="2"/>
        <v>-19499</v>
      </c>
      <c r="G34">
        <f t="shared" si="8"/>
        <v>2.7474800095660612E-2</v>
      </c>
      <c r="H34">
        <f t="shared" si="10"/>
        <v>2.7474800095660612E-2</v>
      </c>
      <c r="O34">
        <f t="shared" ca="1" si="11"/>
        <v>0.23548401906685357</v>
      </c>
      <c r="P34" s="32">
        <f t="shared" si="4"/>
        <v>-7.1093620174582893E-3</v>
      </c>
      <c r="Q34" s="89">
        <f t="shared" si="5"/>
        <v>21823.964</v>
      </c>
      <c r="S34" s="32">
        <f t="shared" si="6"/>
        <v>1.1960642690664891E-3</v>
      </c>
      <c r="T34">
        <v>0.1</v>
      </c>
      <c r="U34">
        <f t="shared" si="9"/>
        <v>1.1960642690664891E-4</v>
      </c>
      <c r="AD34" t="s">
        <v>43</v>
      </c>
      <c r="AE34" s="9">
        <v>13322.5</v>
      </c>
      <c r="AF34" s="9">
        <v>2.9000000000000001E-2</v>
      </c>
      <c r="AG34" t="s">
        <v>47</v>
      </c>
      <c r="AH34">
        <v>17476</v>
      </c>
      <c r="AI34">
        <v>-2.4E-2</v>
      </c>
    </row>
    <row r="35" spans="1:35" ht="12.95" customHeight="1" x14ac:dyDescent="0.2">
      <c r="A35" s="73" t="s">
        <v>52</v>
      </c>
      <c r="B35" s="74" t="s">
        <v>51</v>
      </c>
      <c r="C35" s="98">
        <v>36847.375</v>
      </c>
      <c r="D35" s="98" t="s">
        <v>53</v>
      </c>
      <c r="E35">
        <f t="shared" si="1"/>
        <v>-19486.001455022997</v>
      </c>
      <c r="F35">
        <f t="shared" si="2"/>
        <v>-19486</v>
      </c>
      <c r="G35">
        <f t="shared" si="8"/>
        <v>-5.5279990192502737E-4</v>
      </c>
      <c r="H35">
        <f t="shared" si="10"/>
        <v>-5.5279990192502737E-4</v>
      </c>
      <c r="O35">
        <f t="shared" ca="1" si="11"/>
        <v>0.23539151920391382</v>
      </c>
      <c r="P35" s="32">
        <f t="shared" si="4"/>
        <v>-6.7497162305999395E-3</v>
      </c>
      <c r="Q35" s="89">
        <f t="shared" si="5"/>
        <v>21828.875</v>
      </c>
      <c r="S35" s="32">
        <f t="shared" si="6"/>
        <v>3.8401771984597755E-5</v>
      </c>
      <c r="T35">
        <v>0.1</v>
      </c>
      <c r="U35">
        <f t="shared" si="9"/>
        <v>3.840177198459776E-6</v>
      </c>
      <c r="AD35" t="s">
        <v>43</v>
      </c>
      <c r="AE35" s="9">
        <v>13330.5</v>
      </c>
      <c r="AF35" s="9">
        <v>3.4000000000000002E-2</v>
      </c>
      <c r="AG35" t="s">
        <v>48</v>
      </c>
      <c r="AH35">
        <v>17516.5</v>
      </c>
      <c r="AI35">
        <v>3.0000000000000001E-3</v>
      </c>
    </row>
    <row r="36" spans="1:35" ht="12.95" customHeight="1" x14ac:dyDescent="0.2">
      <c r="A36" s="72" t="s">
        <v>150</v>
      </c>
      <c r="B36" s="73"/>
      <c r="C36" s="98">
        <v>38283.468999999997</v>
      </c>
      <c r="D36" s="98"/>
      <c r="E36">
        <f t="shared" si="1"/>
        <v>-15706.062667072112</v>
      </c>
      <c r="F36">
        <f t="shared" si="2"/>
        <v>-15706</v>
      </c>
      <c r="G36">
        <f t="shared" si="8"/>
        <v>-2.3808799902326427E-2</v>
      </c>
      <c r="I36">
        <f>G36</f>
        <v>-2.3808799902326427E-2</v>
      </c>
      <c r="O36">
        <f t="shared" ca="1" si="11"/>
        <v>0.20849540521065985</v>
      </c>
      <c r="P36" s="32">
        <f t="shared" si="4"/>
        <v>-6.4595785452781192E-3</v>
      </c>
      <c r="Q36" s="89">
        <f t="shared" si="5"/>
        <v>23264.968999999997</v>
      </c>
      <c r="S36" s="32">
        <f t="shared" si="6"/>
        <v>4.1726154982617384E-5</v>
      </c>
      <c r="T36">
        <v>0.1</v>
      </c>
      <c r="U36">
        <f t="shared" si="9"/>
        <v>4.1726154982617389E-6</v>
      </c>
      <c r="W36">
        <v>1</v>
      </c>
      <c r="X36" s="9" t="s">
        <v>151</v>
      </c>
    </row>
    <row r="37" spans="1:35" ht="12.95" customHeight="1" x14ac:dyDescent="0.2">
      <c r="A37" s="73" t="s">
        <v>52</v>
      </c>
      <c r="B37" s="74" t="s">
        <v>51</v>
      </c>
      <c r="C37" s="98">
        <v>38283.495999999999</v>
      </c>
      <c r="D37" s="98" t="s">
        <v>53</v>
      </c>
      <c r="E37">
        <f t="shared" si="1"/>
        <v>-15705.991600451625</v>
      </c>
      <c r="F37">
        <f t="shared" si="2"/>
        <v>-15706</v>
      </c>
      <c r="G37">
        <f t="shared" si="8"/>
        <v>3.1912000995362177E-3</v>
      </c>
      <c r="H37">
        <f t="shared" ref="H37:H50" si="12">G37</f>
        <v>3.1912000995362177E-3</v>
      </c>
      <c r="O37">
        <f t="shared" ca="1" si="11"/>
        <v>0.20849540521065985</v>
      </c>
      <c r="P37" s="32">
        <f t="shared" si="4"/>
        <v>-6.7971274806020287E-3</v>
      </c>
      <c r="Q37" s="89">
        <f t="shared" si="5"/>
        <v>23264.995999999999</v>
      </c>
      <c r="S37" s="32">
        <f t="shared" si="6"/>
        <v>9.9766687848150352E-5</v>
      </c>
      <c r="T37">
        <v>0.1</v>
      </c>
      <c r="U37">
        <f t="shared" si="9"/>
        <v>9.9766687848150362E-6</v>
      </c>
      <c r="AE37" s="9">
        <v>15672.5</v>
      </c>
      <c r="AF37" s="9">
        <v>-2.8000000000000001E-2</v>
      </c>
      <c r="AG37" t="s">
        <v>49</v>
      </c>
      <c r="AH37">
        <v>17569.5</v>
      </c>
      <c r="AI37">
        <v>-5.2999999999999999E-2</v>
      </c>
    </row>
    <row r="38" spans="1:35" ht="12.95" customHeight="1" x14ac:dyDescent="0.2">
      <c r="A38" s="73" t="s">
        <v>52</v>
      </c>
      <c r="B38" s="74" t="s">
        <v>40</v>
      </c>
      <c r="C38" s="98">
        <v>38295.451000000001</v>
      </c>
      <c r="D38" s="98" t="s">
        <v>53</v>
      </c>
      <c r="E38">
        <f t="shared" si="1"/>
        <v>-15674.524880160365</v>
      </c>
      <c r="F38">
        <f t="shared" si="2"/>
        <v>-15674.5</v>
      </c>
      <c r="G38">
        <f t="shared" si="8"/>
        <v>-9.4525999011239037E-3</v>
      </c>
      <c r="H38">
        <f t="shared" si="12"/>
        <v>-9.4525999011239037E-3</v>
      </c>
      <c r="O38">
        <f t="shared" ca="1" si="11"/>
        <v>0.20827127092738273</v>
      </c>
      <c r="P38" s="32">
        <f t="shared" si="4"/>
        <v>-6.6377969302218748E-3</v>
      </c>
      <c r="Q38" s="89">
        <f t="shared" si="5"/>
        <v>23276.951000000001</v>
      </c>
      <c r="S38" s="32">
        <f t="shared" si="6"/>
        <v>7.9231157649988886E-6</v>
      </c>
      <c r="T38">
        <v>0.1</v>
      </c>
      <c r="U38">
        <f t="shared" si="9"/>
        <v>7.9231157649988886E-7</v>
      </c>
      <c r="AE38" s="9">
        <v>15692</v>
      </c>
      <c r="AF38" s="9">
        <v>-3.1E-2</v>
      </c>
      <c r="AG38">
        <v>39445.313999999998</v>
      </c>
      <c r="AH38">
        <v>17567</v>
      </c>
      <c r="AI38">
        <v>2.5999999999999999E-2</v>
      </c>
    </row>
    <row r="39" spans="1:35" ht="12.95" customHeight="1" x14ac:dyDescent="0.2">
      <c r="A39" s="73" t="s">
        <v>52</v>
      </c>
      <c r="B39" s="74" t="s">
        <v>51</v>
      </c>
      <c r="C39" s="98">
        <v>38315.413999999997</v>
      </c>
      <c r="D39" s="98" t="s">
        <v>53</v>
      </c>
      <c r="E39">
        <f t="shared" si="1"/>
        <v>-15621.980326653525</v>
      </c>
      <c r="F39">
        <f t="shared" si="2"/>
        <v>-15622</v>
      </c>
      <c r="G39">
        <f t="shared" si="8"/>
        <v>7.474400095816236E-3</v>
      </c>
      <c r="H39">
        <f t="shared" si="12"/>
        <v>7.474400095816236E-3</v>
      </c>
      <c r="O39">
        <f t="shared" ca="1" si="11"/>
        <v>0.20789771378858757</v>
      </c>
      <c r="P39" s="32">
        <f t="shared" si="4"/>
        <v>-6.851605449886636E-3</v>
      </c>
      <c r="Q39" s="89">
        <f t="shared" si="5"/>
        <v>23296.913999999997</v>
      </c>
      <c r="S39" s="32">
        <f t="shared" si="6"/>
        <v>2.0523443489550941E-4</v>
      </c>
      <c r="T39">
        <v>0.1</v>
      </c>
      <c r="U39">
        <f t="shared" si="9"/>
        <v>2.0523443489550944E-5</v>
      </c>
      <c r="AD39" t="s">
        <v>50</v>
      </c>
      <c r="AE39" s="9">
        <v>15724.5</v>
      </c>
      <c r="AF39" s="9">
        <v>2E-3</v>
      </c>
      <c r="AG39">
        <v>39768.436999999998</v>
      </c>
      <c r="AH39">
        <v>18094</v>
      </c>
      <c r="AI39">
        <v>-2.3E-2</v>
      </c>
    </row>
    <row r="40" spans="1:35" ht="12.95" customHeight="1" x14ac:dyDescent="0.2">
      <c r="A40" s="73" t="s">
        <v>55</v>
      </c>
      <c r="B40" s="74"/>
      <c r="C40" s="98">
        <v>38318.413999999997</v>
      </c>
      <c r="D40" s="98" t="s">
        <v>53</v>
      </c>
      <c r="E40">
        <f t="shared" si="1"/>
        <v>-15614.084035488844</v>
      </c>
      <c r="F40">
        <f t="shared" si="2"/>
        <v>-15614</v>
      </c>
      <c r="G40">
        <f t="shared" si="8"/>
        <v>-3.1927199903293513E-2</v>
      </c>
      <c r="H40">
        <f t="shared" si="12"/>
        <v>-3.1927199903293513E-2</v>
      </c>
      <c r="O40">
        <f t="shared" ca="1" si="11"/>
        <v>0.20784079079600923</v>
      </c>
      <c r="P40" s="32">
        <f t="shared" si="4"/>
        <v>-6.3600631009351673E-3</v>
      </c>
      <c r="Q40" s="89">
        <f t="shared" si="5"/>
        <v>23299.913999999997</v>
      </c>
      <c r="S40" s="32">
        <f t="shared" si="6"/>
        <v>6.5367848427050638E-4</v>
      </c>
      <c r="T40">
        <v>0.1</v>
      </c>
      <c r="U40">
        <f t="shared" si="9"/>
        <v>6.5367848427050647E-5</v>
      </c>
      <c r="X40" t="s">
        <v>56</v>
      </c>
      <c r="AE40" s="9"/>
      <c r="AF40" s="9"/>
    </row>
    <row r="41" spans="1:35" ht="12.95" customHeight="1" x14ac:dyDescent="0.2">
      <c r="A41" s="73" t="s">
        <v>55</v>
      </c>
      <c r="B41" s="74"/>
      <c r="C41" s="98">
        <v>38319.373</v>
      </c>
      <c r="D41" s="98" t="s">
        <v>53</v>
      </c>
      <c r="E41">
        <f t="shared" si="1"/>
        <v>-15611.559854413194</v>
      </c>
      <c r="F41">
        <f t="shared" si="2"/>
        <v>-15611.5</v>
      </c>
      <c r="G41">
        <f t="shared" si="8"/>
        <v>-2.2740199907275382E-2</v>
      </c>
      <c r="H41">
        <f t="shared" si="12"/>
        <v>-2.2740199907275382E-2</v>
      </c>
      <c r="O41">
        <f t="shared" ca="1" si="11"/>
        <v>0.20782300236082851</v>
      </c>
      <c r="P41" s="32">
        <f t="shared" si="4"/>
        <v>-6.4727456103824705E-3</v>
      </c>
      <c r="Q41" s="89">
        <f t="shared" si="5"/>
        <v>23300.873</v>
      </c>
      <c r="S41" s="32">
        <f t="shared" si="6"/>
        <v>2.6463006930149973E-4</v>
      </c>
      <c r="T41">
        <v>0.1</v>
      </c>
      <c r="U41">
        <f t="shared" si="9"/>
        <v>2.6463006930149973E-5</v>
      </c>
      <c r="X41" t="s">
        <v>56</v>
      </c>
      <c r="AE41" s="9"/>
      <c r="AF41" s="9"/>
    </row>
    <row r="42" spans="1:35" ht="12.95" customHeight="1" x14ac:dyDescent="0.2">
      <c r="A42" s="73" t="s">
        <v>55</v>
      </c>
      <c r="B42" s="74"/>
      <c r="C42" s="98">
        <v>38339.337</v>
      </c>
      <c r="D42" s="98" t="s">
        <v>53</v>
      </c>
      <c r="E42">
        <f t="shared" si="1"/>
        <v>-15559.012668809291</v>
      </c>
      <c r="F42">
        <f t="shared" si="2"/>
        <v>-15559</v>
      </c>
      <c r="G42">
        <f t="shared" si="8"/>
        <v>-4.8131999064935371E-3</v>
      </c>
      <c r="H42">
        <f t="shared" si="12"/>
        <v>-4.8131999064935371E-3</v>
      </c>
      <c r="O42">
        <f t="shared" ca="1" si="11"/>
        <v>0.20744944522203332</v>
      </c>
      <c r="P42" s="32">
        <f t="shared" si="4"/>
        <v>-6.6960024164504812E-3</v>
      </c>
      <c r="Q42" s="89">
        <f t="shared" si="5"/>
        <v>23320.837</v>
      </c>
      <c r="S42" s="32">
        <f t="shared" si="6"/>
        <v>3.5449452915001685E-6</v>
      </c>
      <c r="T42">
        <v>0.1</v>
      </c>
      <c r="U42">
        <f t="shared" si="9"/>
        <v>3.5449452915001685E-7</v>
      </c>
      <c r="X42" t="s">
        <v>56</v>
      </c>
      <c r="AE42" s="9"/>
      <c r="AF42" s="9"/>
    </row>
    <row r="43" spans="1:35" ht="12.95" customHeight="1" x14ac:dyDescent="0.2">
      <c r="A43" s="73" t="s">
        <v>55</v>
      </c>
      <c r="B43" s="74"/>
      <c r="C43" s="98">
        <v>38355.303999999996</v>
      </c>
      <c r="D43" s="98" t="s">
        <v>53</v>
      </c>
      <c r="E43">
        <f t="shared" si="1"/>
        <v>-15516.985975133808</v>
      </c>
      <c r="F43">
        <f t="shared" si="2"/>
        <v>-15517</v>
      </c>
      <c r="G43">
        <f t="shared" si="8"/>
        <v>5.3284000969142653E-3</v>
      </c>
      <c r="H43">
        <f t="shared" si="12"/>
        <v>5.3284000969142653E-3</v>
      </c>
      <c r="O43">
        <f t="shared" ca="1" si="11"/>
        <v>0.20715059951099718</v>
      </c>
      <c r="P43" s="32">
        <f t="shared" si="4"/>
        <v>-6.8242786615692894E-3</v>
      </c>
      <c r="Q43" s="89">
        <f t="shared" si="5"/>
        <v>23336.803999999996</v>
      </c>
      <c r="S43" s="32">
        <f t="shared" si="6"/>
        <v>1.4768760100689738E-4</v>
      </c>
      <c r="T43">
        <v>0.1</v>
      </c>
      <c r="U43">
        <f t="shared" si="9"/>
        <v>1.4768760100689738E-5</v>
      </c>
      <c r="X43" t="s">
        <v>56</v>
      </c>
      <c r="AE43" s="9"/>
      <c r="AF43" s="9"/>
    </row>
    <row r="44" spans="1:35" ht="12.95" customHeight="1" x14ac:dyDescent="0.2">
      <c r="A44" s="73" t="s">
        <v>55</v>
      </c>
      <c r="B44" s="74"/>
      <c r="C44" s="98">
        <v>38642.493000000002</v>
      </c>
      <c r="D44" s="98" t="s">
        <v>53</v>
      </c>
      <c r="E44">
        <f t="shared" si="1"/>
        <v>-14761.076654035849</v>
      </c>
      <c r="F44">
        <f t="shared" si="2"/>
        <v>-14761</v>
      </c>
      <c r="G44">
        <f t="shared" si="8"/>
        <v>-2.9122799904143903E-2</v>
      </c>
      <c r="H44">
        <f t="shared" si="12"/>
        <v>-2.9122799904143903E-2</v>
      </c>
      <c r="O44">
        <f t="shared" ca="1" si="11"/>
        <v>0.20177137671234635</v>
      </c>
      <c r="P44" s="32">
        <f t="shared" si="4"/>
        <v>-6.3943360123399169E-3</v>
      </c>
      <c r="Q44" s="89">
        <f t="shared" si="5"/>
        <v>23623.993000000002</v>
      </c>
      <c r="S44" s="32">
        <f t="shared" si="6"/>
        <v>5.1658307088103762E-4</v>
      </c>
      <c r="T44">
        <v>0.1</v>
      </c>
      <c r="U44">
        <f t="shared" si="9"/>
        <v>5.1658307088103765E-5</v>
      </c>
      <c r="X44" t="s">
        <v>56</v>
      </c>
      <c r="AE44" s="9"/>
      <c r="AF44" s="9"/>
    </row>
    <row r="45" spans="1:35" ht="12.95" customHeight="1" x14ac:dyDescent="0.2">
      <c r="A45" s="78" t="s">
        <v>154</v>
      </c>
      <c r="B45" s="78" t="s">
        <v>51</v>
      </c>
      <c r="C45" s="99">
        <v>38643.497000000003</v>
      </c>
      <c r="D45" s="99" t="s">
        <v>53</v>
      </c>
      <c r="E45">
        <f t="shared" si="1"/>
        <v>-14758.434028592734</v>
      </c>
      <c r="F45">
        <f t="shared" si="2"/>
        <v>-14758.5</v>
      </c>
      <c r="G45">
        <f t="shared" si="8"/>
        <v>2.5064200097403955E-2</v>
      </c>
      <c r="H45">
        <f t="shared" si="12"/>
        <v>2.5064200097403955E-2</v>
      </c>
      <c r="O45">
        <f t="shared" ca="1" si="11"/>
        <v>0.20175358827716566</v>
      </c>
      <c r="P45" s="32">
        <f t="shared" si="4"/>
        <v>-7.0780008749493041E-3</v>
      </c>
      <c r="Q45" s="89">
        <f t="shared" si="5"/>
        <v>23624.997000000003</v>
      </c>
      <c r="S45" s="32">
        <f t="shared" si="6"/>
        <v>1.0331210833471466E-3</v>
      </c>
      <c r="T45">
        <v>0.1</v>
      </c>
      <c r="U45">
        <f t="shared" si="9"/>
        <v>1.0331210833471467E-4</v>
      </c>
      <c r="X45" s="9"/>
      <c r="AE45" s="9"/>
      <c r="AF45" s="9"/>
    </row>
    <row r="46" spans="1:35" ht="12.95" customHeight="1" x14ac:dyDescent="0.2">
      <c r="A46" s="73" t="s">
        <v>55</v>
      </c>
      <c r="B46" s="74"/>
      <c r="C46" s="98">
        <v>38643.497499999998</v>
      </c>
      <c r="D46" s="98" t="s">
        <v>53</v>
      </c>
      <c r="E46">
        <f t="shared" si="1"/>
        <v>-14758.432712544221</v>
      </c>
      <c r="F46">
        <f t="shared" si="2"/>
        <v>-14758.5</v>
      </c>
      <c r="G46">
        <f t="shared" si="8"/>
        <v>2.556420009204885E-2</v>
      </c>
      <c r="H46">
        <f t="shared" si="12"/>
        <v>2.556420009204885E-2</v>
      </c>
      <c r="O46">
        <f t="shared" ca="1" si="11"/>
        <v>0.20175358827716566</v>
      </c>
      <c r="P46" s="32">
        <f t="shared" si="4"/>
        <v>-7.0844990845987969E-3</v>
      </c>
      <c r="Q46" s="89">
        <f t="shared" si="5"/>
        <v>23624.997499999998</v>
      </c>
      <c r="S46" s="32">
        <f t="shared" si="6"/>
        <v>1.0659375579272325E-3</v>
      </c>
      <c r="T46">
        <v>0.1</v>
      </c>
      <c r="U46">
        <f t="shared" si="9"/>
        <v>1.0659375579272326E-4</v>
      </c>
      <c r="X46" t="s">
        <v>56</v>
      </c>
      <c r="AE46" s="9"/>
      <c r="AF46" s="9"/>
    </row>
    <row r="47" spans="1:35" ht="12.95" customHeight="1" x14ac:dyDescent="0.2">
      <c r="A47" s="73" t="s">
        <v>55</v>
      </c>
      <c r="B47" s="74"/>
      <c r="C47" s="98">
        <v>38694.394999999997</v>
      </c>
      <c r="D47" s="98" t="s">
        <v>53</v>
      </c>
      <c r="E47">
        <f t="shared" si="1"/>
        <v>-14624.465552692758</v>
      </c>
      <c r="F47">
        <f t="shared" si="2"/>
        <v>-14624.5</v>
      </c>
      <c r="G47">
        <f t="shared" si="8"/>
        <v>1.3087400096992496E-2</v>
      </c>
      <c r="H47">
        <f t="shared" si="12"/>
        <v>1.3087400096992496E-2</v>
      </c>
      <c r="O47">
        <f t="shared" ca="1" si="11"/>
        <v>0.20080012815147885</v>
      </c>
      <c r="P47" s="32">
        <f t="shared" si="4"/>
        <v>-6.923382752779427E-3</v>
      </c>
      <c r="Q47" s="89">
        <f t="shared" si="5"/>
        <v>23675.894999999997</v>
      </c>
      <c r="S47" s="32">
        <f t="shared" si="6"/>
        <v>4.0043143026072617E-4</v>
      </c>
      <c r="T47">
        <v>0.1</v>
      </c>
      <c r="U47">
        <f t="shared" si="9"/>
        <v>4.0043143026072617E-5</v>
      </c>
      <c r="X47" t="s">
        <v>56</v>
      </c>
      <c r="AE47" s="9"/>
      <c r="AF47" s="9"/>
    </row>
    <row r="48" spans="1:35" ht="12.95" customHeight="1" x14ac:dyDescent="0.2">
      <c r="A48" s="73" t="s">
        <v>55</v>
      </c>
      <c r="B48" s="74"/>
      <c r="C48" s="98">
        <v>38711.307000000001</v>
      </c>
      <c r="D48" s="98" t="s">
        <v>53</v>
      </c>
      <c r="E48">
        <f t="shared" si="1"/>
        <v>-14579.95152730038</v>
      </c>
      <c r="F48">
        <f t="shared" si="2"/>
        <v>-14580</v>
      </c>
      <c r="G48">
        <f t="shared" si="8"/>
        <v>1.8416000093566254E-2</v>
      </c>
      <c r="H48">
        <f t="shared" si="12"/>
        <v>1.8416000093566254E-2</v>
      </c>
      <c r="O48">
        <f t="shared" ca="1" si="11"/>
        <v>0.200483494005262</v>
      </c>
      <c r="P48" s="32">
        <f t="shared" si="4"/>
        <v>-6.9919279930501163E-3</v>
      </c>
      <c r="Q48" s="89">
        <f t="shared" si="5"/>
        <v>23692.807000000001</v>
      </c>
      <c r="S48" s="32">
        <f t="shared" si="6"/>
        <v>6.4556280965466896E-4</v>
      </c>
      <c r="T48">
        <v>0.1</v>
      </c>
      <c r="U48">
        <f t="shared" si="9"/>
        <v>6.4556280965466899E-5</v>
      </c>
      <c r="X48" t="s">
        <v>56</v>
      </c>
      <c r="AE48" s="9"/>
      <c r="AF48" s="9"/>
    </row>
    <row r="49" spans="1:32" ht="12.95" customHeight="1" x14ac:dyDescent="0.2">
      <c r="A49" s="78" t="s">
        <v>154</v>
      </c>
      <c r="B49" s="78" t="s">
        <v>51</v>
      </c>
      <c r="C49" s="99">
        <v>38726.271000000001</v>
      </c>
      <c r="D49" s="99" t="s">
        <v>53</v>
      </c>
      <c r="E49">
        <f t="shared" si="1"/>
        <v>-14540.564826970947</v>
      </c>
      <c r="F49">
        <f t="shared" si="2"/>
        <v>-14540.5</v>
      </c>
      <c r="G49">
        <f t="shared" si="8"/>
        <v>-2.4629399900732096E-2</v>
      </c>
      <c r="H49">
        <f t="shared" si="12"/>
        <v>-2.4629399900732096E-2</v>
      </c>
      <c r="O49">
        <f t="shared" ca="1" si="11"/>
        <v>0.20020243672940657</v>
      </c>
      <c r="P49" s="32">
        <f t="shared" si="4"/>
        <v>-6.4494780465412672E-3</v>
      </c>
      <c r="Q49" s="89">
        <f t="shared" si="5"/>
        <v>23707.771000000001</v>
      </c>
      <c r="S49" s="32">
        <f t="shared" si="6"/>
        <v>3.3050955862448536E-4</v>
      </c>
      <c r="T49">
        <v>0.1</v>
      </c>
      <c r="U49">
        <f t="shared" si="9"/>
        <v>3.3050955862448536E-5</v>
      </c>
      <c r="X49" s="9"/>
    </row>
    <row r="50" spans="1:32" ht="12.95" customHeight="1" x14ac:dyDescent="0.2">
      <c r="A50" s="73" t="s">
        <v>55</v>
      </c>
      <c r="B50" s="74"/>
      <c r="C50" s="98">
        <v>38726.271500000003</v>
      </c>
      <c r="D50" s="98" t="s">
        <v>53</v>
      </c>
      <c r="E50">
        <f t="shared" si="1"/>
        <v>-14540.563510922415</v>
      </c>
      <c r="F50">
        <f t="shared" si="2"/>
        <v>-14540.5</v>
      </c>
      <c r="G50">
        <f t="shared" si="8"/>
        <v>-2.4129399898811243E-2</v>
      </c>
      <c r="H50">
        <f t="shared" si="12"/>
        <v>-2.4129399898811243E-2</v>
      </c>
      <c r="O50">
        <f t="shared" ca="1" si="11"/>
        <v>0.20020243672940657</v>
      </c>
      <c r="P50" s="32">
        <f t="shared" si="4"/>
        <v>-6.4556312712547859E-3</v>
      </c>
      <c r="Q50" s="89">
        <f t="shared" si="5"/>
        <v>23707.771500000003</v>
      </c>
      <c r="S50" s="32">
        <f t="shared" si="6"/>
        <v>3.1236209750039887E-4</v>
      </c>
      <c r="T50">
        <v>0.1</v>
      </c>
      <c r="U50">
        <f t="shared" si="9"/>
        <v>3.1236209750039891E-5</v>
      </c>
      <c r="X50" t="s">
        <v>56</v>
      </c>
      <c r="AE50" s="9"/>
      <c r="AF50" s="9"/>
    </row>
    <row r="51" spans="1:32" ht="12.95" customHeight="1" x14ac:dyDescent="0.2">
      <c r="A51" s="72" t="s">
        <v>150</v>
      </c>
      <c r="B51" s="73"/>
      <c r="C51" s="98">
        <v>38726.271999999997</v>
      </c>
      <c r="D51" s="98"/>
      <c r="E51">
        <f t="shared" si="1"/>
        <v>-14540.562194873901</v>
      </c>
      <c r="F51">
        <f t="shared" si="2"/>
        <v>-14540.5</v>
      </c>
      <c r="G51">
        <f t="shared" si="8"/>
        <v>-2.3629399904166348E-2</v>
      </c>
      <c r="I51">
        <f>G51</f>
        <v>-2.3629399904166348E-2</v>
      </c>
      <c r="O51">
        <f t="shared" ca="1" si="11"/>
        <v>0.20020243672940657</v>
      </c>
      <c r="P51" s="32">
        <f t="shared" si="4"/>
        <v>-6.4617879670000383E-3</v>
      </c>
      <c r="Q51" s="89">
        <f t="shared" si="5"/>
        <v>23707.771999999997</v>
      </c>
      <c r="S51" s="32">
        <f t="shared" si="6"/>
        <v>4.1754703730466486E-5</v>
      </c>
      <c r="T51">
        <v>0.1</v>
      </c>
      <c r="U51">
        <f t="shared" si="9"/>
        <v>4.1754703730466487E-6</v>
      </c>
      <c r="W51">
        <v>1</v>
      </c>
      <c r="X51" s="9" t="s">
        <v>151</v>
      </c>
      <c r="AE51" s="9"/>
      <c r="AF51" s="9"/>
    </row>
    <row r="52" spans="1:32" ht="12.95" customHeight="1" x14ac:dyDescent="0.2">
      <c r="A52" s="73" t="s">
        <v>55</v>
      </c>
      <c r="B52" s="74"/>
      <c r="C52" s="98">
        <v>39006.504000000001</v>
      </c>
      <c r="D52" s="98" t="s">
        <v>53</v>
      </c>
      <c r="E52">
        <f t="shared" si="1"/>
        <v>-13802.964372986848</v>
      </c>
      <c r="F52">
        <f t="shared" si="2"/>
        <v>-13803</v>
      </c>
      <c r="G52">
        <f t="shared" si="8"/>
        <v>1.3535600097384304E-2</v>
      </c>
      <c r="H52">
        <f t="shared" ref="H52:H57" si="13">G52</f>
        <v>1.3535600097384304E-2</v>
      </c>
      <c r="O52">
        <f t="shared" ca="1" si="11"/>
        <v>0.19495484835109311</v>
      </c>
      <c r="P52" s="32">
        <f t="shared" si="4"/>
        <v>-6.929133054858776E-3</v>
      </c>
      <c r="Q52" s="89">
        <f t="shared" si="5"/>
        <v>23988.004000000001</v>
      </c>
      <c r="S52" s="32">
        <f t="shared" si="6"/>
        <v>4.1880530299251689E-4</v>
      </c>
      <c r="T52">
        <v>0.1</v>
      </c>
      <c r="U52">
        <f t="shared" si="9"/>
        <v>4.1880530299251694E-5</v>
      </c>
      <c r="X52" t="s">
        <v>56</v>
      </c>
      <c r="AE52" s="9"/>
      <c r="AF52" s="9"/>
    </row>
    <row r="53" spans="1:32" ht="12.95" customHeight="1" x14ac:dyDescent="0.2">
      <c r="A53" s="73" t="s">
        <v>55</v>
      </c>
      <c r="B53" s="74"/>
      <c r="C53" s="98">
        <v>39361.535000000003</v>
      </c>
      <c r="D53" s="98" t="s">
        <v>53</v>
      </c>
      <c r="E53">
        <f t="shared" ref="E53:E84" si="14">+(C53-C$7)/C$8</f>
        <v>-12868.488323490781</v>
      </c>
      <c r="F53">
        <f t="shared" ref="F53:F84" si="15">ROUND(2*E53,0)/2</f>
        <v>-12868.5</v>
      </c>
      <c r="G53">
        <f t="shared" si="8"/>
        <v>4.4362000990076922E-3</v>
      </c>
      <c r="H53">
        <f t="shared" si="13"/>
        <v>4.4362000990076922E-3</v>
      </c>
      <c r="O53">
        <f t="shared" ca="1" si="11"/>
        <v>0.18830553128053867</v>
      </c>
      <c r="P53" s="32">
        <f t="shared" ref="P53:P84" si="16">+E$11+E$12*G53+E$13*G53^2</f>
        <v>-6.8129363611926837E-3</v>
      </c>
      <c r="Q53" s="89">
        <f t="shared" ref="Q53:Q84" si="17">+C53-15018.5</f>
        <v>24343.035000000003</v>
      </c>
      <c r="S53" s="32">
        <f t="shared" ref="S53:S84" si="18">+(P53-H53)^2</f>
        <v>1.2654307110020944E-4</v>
      </c>
      <c r="T53">
        <v>0.1</v>
      </c>
      <c r="U53">
        <f t="shared" si="9"/>
        <v>1.2654307110020944E-5</v>
      </c>
      <c r="X53" t="s">
        <v>56</v>
      </c>
      <c r="AE53" s="9"/>
      <c r="AF53" s="9"/>
    </row>
    <row r="54" spans="1:32" ht="12.95" customHeight="1" x14ac:dyDescent="0.2">
      <c r="A54" s="73" t="s">
        <v>55</v>
      </c>
      <c r="B54" s="74"/>
      <c r="C54" s="98">
        <v>39389.457999999999</v>
      </c>
      <c r="D54" s="98" t="s">
        <v>53</v>
      </c>
      <c r="E54">
        <f t="shared" si="14"/>
        <v>-12794.992277426989</v>
      </c>
      <c r="F54">
        <f t="shared" si="15"/>
        <v>-12795</v>
      </c>
      <c r="G54">
        <f t="shared" si="8"/>
        <v>2.9340000983211212E-3</v>
      </c>
      <c r="H54">
        <f t="shared" si="13"/>
        <v>2.9340000983211212E-3</v>
      </c>
      <c r="O54">
        <f t="shared" ca="1" si="11"/>
        <v>0.1877825512862254</v>
      </c>
      <c r="P54" s="32">
        <f t="shared" si="16"/>
        <v>-6.7938642639648432E-3</v>
      </c>
      <c r="Q54" s="89">
        <f t="shared" si="17"/>
        <v>24370.957999999999</v>
      </c>
      <c r="S54" s="32">
        <f t="shared" si="18"/>
        <v>9.4631345051033314E-5</v>
      </c>
      <c r="T54">
        <v>0.1</v>
      </c>
      <c r="U54">
        <f t="shared" si="9"/>
        <v>9.4631345051033314E-6</v>
      </c>
      <c r="X54" t="s">
        <v>56</v>
      </c>
      <c r="AE54" s="9"/>
      <c r="AF54" s="9"/>
    </row>
    <row r="55" spans="1:32" ht="12.95" customHeight="1" x14ac:dyDescent="0.2">
      <c r="A55" s="73" t="s">
        <v>55</v>
      </c>
      <c r="B55" s="74"/>
      <c r="C55" s="98">
        <v>39414.322999999997</v>
      </c>
      <c r="D55" s="98" t="s">
        <v>53</v>
      </c>
      <c r="E55">
        <f t="shared" si="14"/>
        <v>-12729.545184157058</v>
      </c>
      <c r="F55">
        <f t="shared" si="15"/>
        <v>-12729.5</v>
      </c>
      <c r="G55">
        <f t="shared" si="8"/>
        <v>-1.7166599907795899E-2</v>
      </c>
      <c r="H55">
        <f t="shared" si="13"/>
        <v>-1.7166599907795899E-2</v>
      </c>
      <c r="O55">
        <f t="shared" ca="1" si="11"/>
        <v>0.18731649428449043</v>
      </c>
      <c r="P55" s="32">
        <f t="shared" si="16"/>
        <v>-6.5416793495850908E-3</v>
      </c>
      <c r="Q55" s="89">
        <f t="shared" si="17"/>
        <v>24395.822999999997</v>
      </c>
      <c r="S55" s="32">
        <f t="shared" si="18"/>
        <v>1.1288893686829065E-4</v>
      </c>
      <c r="T55">
        <v>0.1</v>
      </c>
      <c r="U55">
        <f t="shared" si="9"/>
        <v>1.1288893686829066E-5</v>
      </c>
      <c r="X55" t="s">
        <v>56</v>
      </c>
    </row>
    <row r="56" spans="1:32" ht="12.95" customHeight="1" x14ac:dyDescent="0.2">
      <c r="A56" s="78" t="s">
        <v>154</v>
      </c>
      <c r="B56" s="78" t="s">
        <v>51</v>
      </c>
      <c r="C56" s="99">
        <v>39444.315000000002</v>
      </c>
      <c r="D56" s="99" t="s">
        <v>53</v>
      </c>
      <c r="E56">
        <f t="shared" si="14"/>
        <v>-12650.603329286661</v>
      </c>
      <c r="F56">
        <f t="shared" si="15"/>
        <v>-12650.5</v>
      </c>
      <c r="G56">
        <f t="shared" si="8"/>
        <v>-3.9257399897905998E-2</v>
      </c>
      <c r="H56">
        <f t="shared" si="13"/>
        <v>-3.9257399897905998E-2</v>
      </c>
      <c r="O56">
        <f t="shared" ca="1" si="11"/>
        <v>0.18675437973277959</v>
      </c>
      <c r="P56" s="32">
        <f t="shared" si="16"/>
        <v>-6.270995570474387E-3</v>
      </c>
      <c r="Q56" s="89">
        <f t="shared" si="17"/>
        <v>24425.815000000002</v>
      </c>
      <c r="S56" s="32">
        <f t="shared" si="18"/>
        <v>1.0881028704527991E-3</v>
      </c>
      <c r="T56">
        <v>0.1</v>
      </c>
      <c r="U56">
        <f t="shared" si="9"/>
        <v>1.0881028704527992E-4</v>
      </c>
      <c r="X56" s="9"/>
      <c r="AE56" s="9"/>
      <c r="AF56" s="9"/>
    </row>
    <row r="57" spans="1:32" ht="12.95" customHeight="1" x14ac:dyDescent="0.2">
      <c r="A57" s="73" t="s">
        <v>55</v>
      </c>
      <c r="B57" s="74"/>
      <c r="C57" s="98">
        <v>39444.315499999997</v>
      </c>
      <c r="D57" s="98" t="s">
        <v>53</v>
      </c>
      <c r="E57">
        <f t="shared" si="14"/>
        <v>-12650.602013238149</v>
      </c>
      <c r="F57">
        <f t="shared" si="15"/>
        <v>-12650.5</v>
      </c>
      <c r="G57">
        <f t="shared" si="8"/>
        <v>-3.8757399903261103E-2</v>
      </c>
      <c r="H57">
        <f t="shared" si="13"/>
        <v>-3.8757399903261103E-2</v>
      </c>
      <c r="O57">
        <f t="shared" ca="1" si="11"/>
        <v>0.18675437973277959</v>
      </c>
      <c r="P57" s="32">
        <f t="shared" si="16"/>
        <v>-6.2770472439739929E-3</v>
      </c>
      <c r="Q57" s="89">
        <f t="shared" si="17"/>
        <v>24425.815499999997</v>
      </c>
      <c r="S57" s="32">
        <f t="shared" si="18"/>
        <v>1.0549733088716592E-3</v>
      </c>
      <c r="T57">
        <v>0.1</v>
      </c>
      <c r="U57">
        <f t="shared" si="9"/>
        <v>1.0549733088716593E-4</v>
      </c>
      <c r="X57" t="s">
        <v>56</v>
      </c>
      <c r="AE57" s="9"/>
      <c r="AF57" s="9"/>
    </row>
    <row r="58" spans="1:32" ht="12.95" customHeight="1" x14ac:dyDescent="0.2">
      <c r="A58" s="72" t="s">
        <v>150</v>
      </c>
      <c r="B58" s="73"/>
      <c r="C58" s="98">
        <v>39444.315999999999</v>
      </c>
      <c r="D58" s="98"/>
      <c r="E58">
        <f t="shared" si="14"/>
        <v>-12650.600697189617</v>
      </c>
      <c r="F58">
        <f t="shared" si="15"/>
        <v>-12650.5</v>
      </c>
      <c r="G58">
        <f t="shared" si="8"/>
        <v>-3.825739990134025E-2</v>
      </c>
      <c r="I58">
        <f>G58</f>
        <v>-3.825739990134025E-2</v>
      </c>
      <c r="O58">
        <f t="shared" ca="1" si="11"/>
        <v>0.18675437973277959</v>
      </c>
      <c r="P58" s="32">
        <f t="shared" si="16"/>
        <v>-6.2831023886829873E-3</v>
      </c>
      <c r="Q58" s="89">
        <f t="shared" si="17"/>
        <v>24425.815999999999</v>
      </c>
      <c r="S58" s="32">
        <f t="shared" si="18"/>
        <v>3.9477375626673864E-5</v>
      </c>
      <c r="T58">
        <v>0.1</v>
      </c>
      <c r="U58">
        <f t="shared" si="9"/>
        <v>3.9477375626673866E-6</v>
      </c>
      <c r="W58">
        <v>1</v>
      </c>
      <c r="X58" s="9" t="s">
        <v>151</v>
      </c>
    </row>
    <row r="59" spans="1:32" ht="12.95" customHeight="1" x14ac:dyDescent="0.2">
      <c r="A59" s="73" t="s">
        <v>55</v>
      </c>
      <c r="B59" s="74"/>
      <c r="C59" s="98">
        <v>39445.313999999998</v>
      </c>
      <c r="D59" s="98" t="s">
        <v>53</v>
      </c>
      <c r="E59">
        <f t="shared" si="14"/>
        <v>-12647.973864328833</v>
      </c>
      <c r="F59">
        <f t="shared" si="15"/>
        <v>-12648</v>
      </c>
      <c r="G59">
        <f t="shared" si="8"/>
        <v>9.9296000989852473E-3</v>
      </c>
      <c r="H59">
        <f>G59</f>
        <v>9.9296000989852473E-3</v>
      </c>
      <c r="O59">
        <f t="shared" ca="1" si="11"/>
        <v>0.18673659129759884</v>
      </c>
      <c r="P59" s="32">
        <f t="shared" si="16"/>
        <v>-6.8829479625179563E-3</v>
      </c>
      <c r="Q59" s="89">
        <f t="shared" si="17"/>
        <v>24426.813999999998</v>
      </c>
      <c r="S59" s="32">
        <f t="shared" si="18"/>
        <v>2.826617723203551E-4</v>
      </c>
      <c r="T59">
        <v>0.1</v>
      </c>
      <c r="U59">
        <f t="shared" si="9"/>
        <v>2.8266177232035512E-5</v>
      </c>
      <c r="X59" t="s">
        <v>56</v>
      </c>
    </row>
    <row r="60" spans="1:32" ht="12.95" customHeight="1" x14ac:dyDescent="0.2">
      <c r="A60" s="73" t="s">
        <v>55</v>
      </c>
      <c r="B60" s="74"/>
      <c r="C60" s="98">
        <v>39768.436999999998</v>
      </c>
      <c r="D60" s="98" t="s">
        <v>53</v>
      </c>
      <c r="E60">
        <f t="shared" si="14"/>
        <v>-11797.482767660333</v>
      </c>
      <c r="F60">
        <f t="shared" si="15"/>
        <v>-11797.5</v>
      </c>
      <c r="G60">
        <f t="shared" ref="G60:G91" si="19">+C60-(C$7+F60*C$8)</f>
        <v>6.5470000918139704E-3</v>
      </c>
      <c r="H60">
        <f>G60</f>
        <v>6.5470000918139704E-3</v>
      </c>
      <c r="O60">
        <f t="shared" ca="1" si="11"/>
        <v>0.18068496564911674</v>
      </c>
      <c r="P60" s="32">
        <f t="shared" si="16"/>
        <v>-6.8397882549477715E-3</v>
      </c>
      <c r="Q60" s="89">
        <f t="shared" si="17"/>
        <v>24749.936999999998</v>
      </c>
      <c r="S60" s="32">
        <f t="shared" si="18"/>
        <v>1.7920610224099595E-4</v>
      </c>
      <c r="T60">
        <v>0.1</v>
      </c>
      <c r="U60">
        <f t="shared" ref="U60:U91" si="20">T60*S60</f>
        <v>1.7920610224099595E-5</v>
      </c>
      <c r="X60" t="s">
        <v>56</v>
      </c>
      <c r="AE60" s="9"/>
      <c r="AF60" s="9"/>
    </row>
    <row r="61" spans="1:32" ht="12.95" customHeight="1" x14ac:dyDescent="0.2">
      <c r="A61" s="75" t="s">
        <v>39</v>
      </c>
      <c r="B61" s="76" t="s">
        <v>40</v>
      </c>
      <c r="C61" s="100">
        <v>44250.586300000003</v>
      </c>
      <c r="D61" s="100" t="s">
        <v>41</v>
      </c>
      <c r="E61">
        <f t="shared" si="14"/>
        <v>-3.0795535281376425E-2</v>
      </c>
      <c r="F61">
        <f t="shared" si="15"/>
        <v>0</v>
      </c>
      <c r="G61">
        <f t="shared" si="19"/>
        <v>-1.1699999900883995E-2</v>
      </c>
      <c r="J61">
        <f>G61</f>
        <v>-1.1699999900883995E-2</v>
      </c>
      <c r="O61">
        <f t="shared" ca="1" si="11"/>
        <v>9.6741340031282458E-2</v>
      </c>
      <c r="P61" s="32">
        <f t="shared" si="16"/>
        <v>-6.6097087040633594E-3</v>
      </c>
      <c r="Q61" s="89">
        <f t="shared" si="17"/>
        <v>29232.086300000003</v>
      </c>
      <c r="S61" s="32">
        <f t="shared" si="18"/>
        <v>4.3688249152570936E-5</v>
      </c>
      <c r="T61">
        <v>1</v>
      </c>
      <c r="U61">
        <f t="shared" si="20"/>
        <v>4.3688249152570936E-5</v>
      </c>
      <c r="AE61" s="9"/>
      <c r="AF61" s="9"/>
    </row>
    <row r="62" spans="1:32" ht="12.95" customHeight="1" x14ac:dyDescent="0.2">
      <c r="A62" s="73" t="s">
        <v>12</v>
      </c>
      <c r="B62" s="73"/>
      <c r="C62" s="98">
        <v>44250.597999999904</v>
      </c>
      <c r="D62" s="98" t="s">
        <v>14</v>
      </c>
      <c r="E62">
        <f t="shared" si="14"/>
        <v>0</v>
      </c>
      <c r="F62">
        <f t="shared" si="15"/>
        <v>0</v>
      </c>
      <c r="G62">
        <f t="shared" si="19"/>
        <v>0</v>
      </c>
      <c r="H62">
        <f>G62</f>
        <v>0</v>
      </c>
      <c r="O62">
        <f t="shared" ca="1" si="11"/>
        <v>9.6741340031282458E-2</v>
      </c>
      <c r="P62" s="32">
        <f t="shared" si="16"/>
        <v>-6.7567042333805966E-3</v>
      </c>
      <c r="Q62" s="89">
        <f t="shared" si="17"/>
        <v>29232.097999999904</v>
      </c>
      <c r="S62" s="32">
        <f t="shared" si="18"/>
        <v>4.5653052097383277E-5</v>
      </c>
      <c r="T62">
        <v>0.1</v>
      </c>
      <c r="U62">
        <f t="shared" si="20"/>
        <v>4.565305209738328E-6</v>
      </c>
      <c r="AE62" s="9"/>
      <c r="AF62" s="9"/>
    </row>
    <row r="63" spans="1:32" ht="12.95" customHeight="1" x14ac:dyDescent="0.2">
      <c r="A63" s="73" t="s">
        <v>55</v>
      </c>
      <c r="B63" s="74"/>
      <c r="C63" s="98">
        <v>44831.871099999997</v>
      </c>
      <c r="D63" s="98">
        <v>1E-4</v>
      </c>
      <c r="E63">
        <f t="shared" si="14"/>
        <v>1529.9672145993293</v>
      </c>
      <c r="F63">
        <f t="shared" si="15"/>
        <v>1530</v>
      </c>
      <c r="G63">
        <f t="shared" si="19"/>
        <v>-1.2455999909434468E-2</v>
      </c>
      <c r="K63">
        <f t="shared" ref="K63:K94" si="21">G63</f>
        <v>-1.2455999909434468E-2</v>
      </c>
      <c r="O63">
        <f t="shared" ca="1" si="11"/>
        <v>8.5854817700679667E-2</v>
      </c>
      <c r="P63" s="32">
        <f t="shared" si="16"/>
        <v>-6.600275904478421E-3</v>
      </c>
      <c r="Q63" s="89">
        <f t="shared" si="17"/>
        <v>29813.371099999997</v>
      </c>
      <c r="S63" s="32">
        <f t="shared" si="18"/>
        <v>4.356364201523844E-5</v>
      </c>
      <c r="T63">
        <v>1</v>
      </c>
      <c r="U63">
        <f t="shared" si="20"/>
        <v>4.356364201523844E-5</v>
      </c>
      <c r="X63" t="s">
        <v>56</v>
      </c>
      <c r="AE63" s="9"/>
      <c r="AF63" s="9"/>
    </row>
    <row r="64" spans="1:32" ht="12.95" customHeight="1" x14ac:dyDescent="0.2">
      <c r="A64" s="73" t="s">
        <v>55</v>
      </c>
      <c r="B64" s="74"/>
      <c r="C64" s="98">
        <v>44831.871299999999</v>
      </c>
      <c r="D64" s="98">
        <v>1E-4</v>
      </c>
      <c r="E64">
        <f t="shared" si="14"/>
        <v>1529.967741018746</v>
      </c>
      <c r="F64">
        <f t="shared" si="15"/>
        <v>1530</v>
      </c>
      <c r="G64">
        <f t="shared" si="19"/>
        <v>-1.2255999907210935E-2</v>
      </c>
      <c r="K64">
        <f t="shared" si="21"/>
        <v>-1.2255999907210935E-2</v>
      </c>
      <c r="O64">
        <f t="shared" ref="O64:O95" ca="1" si="22">+C$11+C$12*$F64</f>
        <v>8.5854817700679667E-2</v>
      </c>
      <c r="P64" s="32">
        <f t="shared" si="16"/>
        <v>-6.6027705821261867E-3</v>
      </c>
      <c r="Q64" s="89">
        <f t="shared" si="17"/>
        <v>29813.371299999999</v>
      </c>
      <c r="S64" s="32">
        <f t="shared" si="18"/>
        <v>4.359657936019098E-5</v>
      </c>
      <c r="T64">
        <v>1</v>
      </c>
      <c r="U64">
        <f t="shared" si="20"/>
        <v>4.359657936019098E-5</v>
      </c>
      <c r="X64" t="s">
        <v>56</v>
      </c>
      <c r="AE64" s="9"/>
      <c r="AF64" s="9"/>
    </row>
    <row r="65" spans="1:32" ht="12.95" customHeight="1" x14ac:dyDescent="0.2">
      <c r="A65" s="73" t="s">
        <v>55</v>
      </c>
      <c r="B65" s="74"/>
      <c r="C65" s="98">
        <v>44831.871500000001</v>
      </c>
      <c r="D65" s="98">
        <v>2.9999999999999997E-4</v>
      </c>
      <c r="E65">
        <f t="shared" si="14"/>
        <v>1529.9682674381629</v>
      </c>
      <c r="F65">
        <f t="shared" si="15"/>
        <v>1530</v>
      </c>
      <c r="G65">
        <f t="shared" si="19"/>
        <v>-1.2055999904987402E-2</v>
      </c>
      <c r="K65">
        <f t="shared" si="21"/>
        <v>-1.2055999904987402E-2</v>
      </c>
      <c r="O65">
        <f t="shared" ca="1" si="22"/>
        <v>8.5854817700679667E-2</v>
      </c>
      <c r="P65" s="32">
        <f t="shared" si="16"/>
        <v>-6.6052658151533753E-3</v>
      </c>
      <c r="Q65" s="89">
        <f t="shared" si="17"/>
        <v>29813.371500000001</v>
      </c>
      <c r="S65" s="32">
        <f t="shared" si="18"/>
        <v>4.3629536488833784E-5</v>
      </c>
      <c r="T65">
        <v>1</v>
      </c>
      <c r="U65">
        <f t="shared" si="20"/>
        <v>4.3629536488833784E-5</v>
      </c>
      <c r="X65" t="s">
        <v>56</v>
      </c>
      <c r="AE65" s="9"/>
      <c r="AF65" s="9"/>
    </row>
    <row r="66" spans="1:32" ht="12.95" customHeight="1" x14ac:dyDescent="0.2">
      <c r="A66" s="73" t="s">
        <v>55</v>
      </c>
      <c r="B66" s="74"/>
      <c r="C66" s="98">
        <v>44834.722000000002</v>
      </c>
      <c r="D66" s="98">
        <v>1E-4</v>
      </c>
      <c r="E66">
        <f t="shared" si="14"/>
        <v>1537.4710600931394</v>
      </c>
      <c r="F66">
        <f t="shared" si="15"/>
        <v>1537.5</v>
      </c>
      <c r="G66">
        <f t="shared" si="19"/>
        <v>-1.0994999902322888E-2</v>
      </c>
      <c r="K66">
        <f t="shared" si="21"/>
        <v>-1.0994999902322888E-2</v>
      </c>
      <c r="O66">
        <f t="shared" ca="1" si="22"/>
        <v>8.5801452395137492E-2</v>
      </c>
      <c r="P66" s="32">
        <f t="shared" si="16"/>
        <v>-6.6185123144209719E-3</v>
      </c>
      <c r="Q66" s="89">
        <f t="shared" si="17"/>
        <v>29816.222000000002</v>
      </c>
      <c r="S66" s="32">
        <f t="shared" si="18"/>
        <v>4.380470525614205E-5</v>
      </c>
      <c r="T66">
        <v>1</v>
      </c>
      <c r="U66">
        <f t="shared" si="20"/>
        <v>4.380470525614205E-5</v>
      </c>
      <c r="X66" t="s">
        <v>56</v>
      </c>
      <c r="AE66" s="9"/>
      <c r="AF66" s="9"/>
    </row>
    <row r="67" spans="1:32" ht="12.95" customHeight="1" x14ac:dyDescent="0.2">
      <c r="A67" s="73" t="s">
        <v>55</v>
      </c>
      <c r="B67" s="74"/>
      <c r="C67" s="98">
        <v>44834.722099999999</v>
      </c>
      <c r="D67" s="98">
        <v>1E-4</v>
      </c>
      <c r="E67">
        <f t="shared" si="14"/>
        <v>1537.4713233028383</v>
      </c>
      <c r="F67">
        <f t="shared" si="15"/>
        <v>1537.5</v>
      </c>
      <c r="G67">
        <f t="shared" si="19"/>
        <v>-1.0894999904849101E-2</v>
      </c>
      <c r="K67">
        <f t="shared" si="21"/>
        <v>-1.0894999904849101E-2</v>
      </c>
      <c r="O67">
        <f t="shared" ca="1" si="22"/>
        <v>8.5801452395137492E-2</v>
      </c>
      <c r="P67" s="32">
        <f t="shared" si="16"/>
        <v>-6.6197616123003086E-3</v>
      </c>
      <c r="Q67" s="89">
        <f t="shared" si="17"/>
        <v>29816.222099999999</v>
      </c>
      <c r="S67" s="32">
        <f t="shared" si="18"/>
        <v>4.382124380368478E-5</v>
      </c>
      <c r="T67">
        <v>1</v>
      </c>
      <c r="U67">
        <f t="shared" si="20"/>
        <v>4.382124380368478E-5</v>
      </c>
      <c r="X67" t="s">
        <v>56</v>
      </c>
      <c r="AE67" s="9"/>
      <c r="AF67" s="9"/>
    </row>
    <row r="68" spans="1:32" ht="12.95" customHeight="1" x14ac:dyDescent="0.2">
      <c r="A68" s="73" t="s">
        <v>55</v>
      </c>
      <c r="B68" s="74"/>
      <c r="C68" s="98">
        <v>44834.722500000003</v>
      </c>
      <c r="D68" s="98">
        <v>1E-4</v>
      </c>
      <c r="E68">
        <f t="shared" si="14"/>
        <v>1537.4723761416719</v>
      </c>
      <c r="F68">
        <f t="shared" si="15"/>
        <v>1537.5</v>
      </c>
      <c r="G68">
        <f t="shared" si="19"/>
        <v>-1.0494999900402036E-2</v>
      </c>
      <c r="K68">
        <f t="shared" si="21"/>
        <v>-1.0494999900402036E-2</v>
      </c>
      <c r="O68">
        <f t="shared" ca="1" si="22"/>
        <v>8.5801452395137492E-2</v>
      </c>
      <c r="P68" s="32">
        <f t="shared" si="16"/>
        <v>-6.6247601924480023E-3</v>
      </c>
      <c r="Q68" s="89">
        <f t="shared" si="17"/>
        <v>29816.222500000003</v>
      </c>
      <c r="S68" s="32">
        <f t="shared" si="18"/>
        <v>4.3887447607443693E-5</v>
      </c>
      <c r="T68">
        <v>1</v>
      </c>
      <c r="U68">
        <f t="shared" si="20"/>
        <v>4.3887447607443693E-5</v>
      </c>
      <c r="X68" t="s">
        <v>56</v>
      </c>
      <c r="AE68" s="9"/>
      <c r="AF68" s="9"/>
    </row>
    <row r="69" spans="1:32" ht="12.95" customHeight="1" x14ac:dyDescent="0.2">
      <c r="A69" s="73" t="s">
        <v>55</v>
      </c>
      <c r="B69" s="74"/>
      <c r="C69" s="98">
        <v>44834.909899999999</v>
      </c>
      <c r="D69" s="98">
        <v>1E-4</v>
      </c>
      <c r="E69">
        <f t="shared" si="14"/>
        <v>1537.9656311297465</v>
      </c>
      <c r="F69">
        <f t="shared" si="15"/>
        <v>1538</v>
      </c>
      <c r="G69">
        <f t="shared" si="19"/>
        <v>-1.3057599906460382E-2</v>
      </c>
      <c r="K69">
        <f t="shared" si="21"/>
        <v>-1.3057599906460382E-2</v>
      </c>
      <c r="O69">
        <f t="shared" ca="1" si="22"/>
        <v>8.5797894708101355E-2</v>
      </c>
      <c r="P69" s="32">
        <f t="shared" si="16"/>
        <v>-6.592775262079317E-3</v>
      </c>
      <c r="Q69" s="89">
        <f t="shared" si="17"/>
        <v>29816.409899999999</v>
      </c>
      <c r="S69" s="32">
        <f t="shared" si="18"/>
        <v>4.3464685656285007E-5</v>
      </c>
      <c r="T69">
        <v>1</v>
      </c>
      <c r="U69">
        <f t="shared" si="20"/>
        <v>4.3464685656285007E-5</v>
      </c>
      <c r="X69" t="s">
        <v>56</v>
      </c>
      <c r="AE69" s="9"/>
      <c r="AF69" s="9"/>
    </row>
    <row r="70" spans="1:32" ht="12.95" customHeight="1" x14ac:dyDescent="0.2">
      <c r="A70" s="73" t="s">
        <v>55</v>
      </c>
      <c r="B70" s="74"/>
      <c r="C70" s="98">
        <v>44834.910499999998</v>
      </c>
      <c r="D70" s="98">
        <v>2.9999999999999997E-4</v>
      </c>
      <c r="E70">
        <f t="shared" si="14"/>
        <v>1537.9672103879777</v>
      </c>
      <c r="F70">
        <f t="shared" si="15"/>
        <v>1538</v>
      </c>
      <c r="G70">
        <f t="shared" si="19"/>
        <v>-1.2457599907065742E-2</v>
      </c>
      <c r="K70">
        <f t="shared" si="21"/>
        <v>-1.2457599907065742E-2</v>
      </c>
      <c r="O70">
        <f t="shared" ca="1" si="22"/>
        <v>8.5797894708101355E-2</v>
      </c>
      <c r="P70" s="32">
        <f t="shared" si="16"/>
        <v>-6.600255949326294E-3</v>
      </c>
      <c r="Q70" s="89">
        <f t="shared" si="17"/>
        <v>29816.410499999998</v>
      </c>
      <c r="S70" s="32">
        <f t="shared" si="18"/>
        <v>4.356337859661714E-5</v>
      </c>
      <c r="T70">
        <v>1</v>
      </c>
      <c r="U70">
        <f t="shared" si="20"/>
        <v>4.356337859661714E-5</v>
      </c>
      <c r="X70" t="s">
        <v>56</v>
      </c>
      <c r="AE70" s="9"/>
      <c r="AF70" s="9"/>
    </row>
    <row r="71" spans="1:32" ht="12.95" customHeight="1" x14ac:dyDescent="0.2">
      <c r="A71" s="73" t="s">
        <v>55</v>
      </c>
      <c r="B71" s="74"/>
      <c r="C71" s="98">
        <v>44834.913200000003</v>
      </c>
      <c r="D71" s="98">
        <v>2.9999999999999997E-4</v>
      </c>
      <c r="E71">
        <f t="shared" si="14"/>
        <v>1537.9743170500381</v>
      </c>
      <c r="F71">
        <f t="shared" si="15"/>
        <v>1538</v>
      </c>
      <c r="G71">
        <f t="shared" si="19"/>
        <v>-9.7575999025139026E-3</v>
      </c>
      <c r="K71">
        <f t="shared" si="21"/>
        <v>-9.7575999025139026E-3</v>
      </c>
      <c r="O71">
        <f t="shared" ca="1" si="22"/>
        <v>8.5797894708101355E-2</v>
      </c>
      <c r="P71" s="32">
        <f t="shared" si="16"/>
        <v>-6.6339808974105784E-3</v>
      </c>
      <c r="Q71" s="89">
        <f t="shared" si="17"/>
        <v>29816.413200000003</v>
      </c>
      <c r="S71" s="32">
        <f t="shared" si="18"/>
        <v>4.4009702547208463E-5</v>
      </c>
      <c r="T71">
        <v>1</v>
      </c>
      <c r="U71">
        <f t="shared" si="20"/>
        <v>4.4009702547208463E-5</v>
      </c>
      <c r="X71" t="s">
        <v>56</v>
      </c>
      <c r="AE71" s="9"/>
      <c r="AF71" s="9"/>
    </row>
    <row r="72" spans="1:32" ht="12.95" customHeight="1" x14ac:dyDescent="0.2">
      <c r="A72" s="73" t="s">
        <v>55</v>
      </c>
      <c r="B72" s="74"/>
      <c r="C72" s="98">
        <v>44838.901599999997</v>
      </c>
      <c r="D72" s="98">
        <v>1E-4</v>
      </c>
      <c r="E72">
        <f t="shared" si="14"/>
        <v>1548.4721729437633</v>
      </c>
      <c r="F72">
        <f t="shared" si="15"/>
        <v>1548.5</v>
      </c>
      <c r="G72">
        <f t="shared" si="19"/>
        <v>-1.0572199906164315E-2</v>
      </c>
      <c r="K72">
        <f t="shared" si="21"/>
        <v>-1.0572199906164315E-2</v>
      </c>
      <c r="O72">
        <f t="shared" ca="1" si="22"/>
        <v>8.5723183280342313E-2</v>
      </c>
      <c r="P72" s="32">
        <f t="shared" si="16"/>
        <v>-6.6237952934164058E-3</v>
      </c>
      <c r="Q72" s="89">
        <f t="shared" si="17"/>
        <v>29820.401599999997</v>
      </c>
      <c r="S72" s="32">
        <f t="shared" si="18"/>
        <v>4.3874664089085332E-5</v>
      </c>
      <c r="T72">
        <v>1</v>
      </c>
      <c r="U72">
        <f t="shared" si="20"/>
        <v>4.3874664089085332E-5</v>
      </c>
      <c r="X72" t="s">
        <v>56</v>
      </c>
      <c r="AE72" s="9"/>
      <c r="AF72" s="9"/>
    </row>
    <row r="73" spans="1:32" ht="12.95" customHeight="1" x14ac:dyDescent="0.2">
      <c r="A73" s="73" t="s">
        <v>55</v>
      </c>
      <c r="B73" s="74"/>
      <c r="C73" s="98">
        <v>44838.901599999997</v>
      </c>
      <c r="D73" s="98">
        <v>2.0000000000000001E-4</v>
      </c>
      <c r="E73">
        <f t="shared" si="14"/>
        <v>1548.4721729437633</v>
      </c>
      <c r="F73">
        <f t="shared" si="15"/>
        <v>1548.5</v>
      </c>
      <c r="G73">
        <f t="shared" si="19"/>
        <v>-1.0572199906164315E-2</v>
      </c>
      <c r="K73">
        <f t="shared" si="21"/>
        <v>-1.0572199906164315E-2</v>
      </c>
      <c r="O73">
        <f t="shared" ca="1" si="22"/>
        <v>8.5723183280342313E-2</v>
      </c>
      <c r="P73" s="32">
        <f t="shared" si="16"/>
        <v>-6.6237952934164058E-3</v>
      </c>
      <c r="Q73" s="89">
        <f t="shared" si="17"/>
        <v>29820.401599999997</v>
      </c>
      <c r="S73" s="32">
        <f t="shared" si="18"/>
        <v>4.3874664089085332E-5</v>
      </c>
      <c r="T73">
        <v>1</v>
      </c>
      <c r="U73">
        <f t="shared" si="20"/>
        <v>4.3874664089085332E-5</v>
      </c>
      <c r="X73" t="s">
        <v>56</v>
      </c>
      <c r="AE73" s="9"/>
      <c r="AF73" s="9"/>
    </row>
    <row r="74" spans="1:32" ht="12.95" customHeight="1" x14ac:dyDescent="0.2">
      <c r="A74" s="73" t="s">
        <v>55</v>
      </c>
      <c r="B74" s="74"/>
      <c r="C74" s="98">
        <v>44841.747600000002</v>
      </c>
      <c r="D74" s="98">
        <v>2.0000000000000001E-4</v>
      </c>
      <c r="E74">
        <f t="shared" si="14"/>
        <v>1555.9631211620047</v>
      </c>
      <c r="F74">
        <f t="shared" si="15"/>
        <v>1556</v>
      </c>
      <c r="G74">
        <f t="shared" si="19"/>
        <v>-1.4011199898959603E-2</v>
      </c>
      <c r="K74">
        <f t="shared" si="21"/>
        <v>-1.4011199898959603E-2</v>
      </c>
      <c r="O74">
        <f t="shared" ca="1" si="22"/>
        <v>8.5669817974800139E-2</v>
      </c>
      <c r="P74" s="32">
        <f t="shared" si="16"/>
        <v>-6.580896241585297E-3</v>
      </c>
      <c r="Q74" s="89">
        <f t="shared" si="17"/>
        <v>29823.247600000002</v>
      </c>
      <c r="S74" s="32">
        <f t="shared" si="18"/>
        <v>4.3308195342511487E-5</v>
      </c>
      <c r="T74">
        <v>1</v>
      </c>
      <c r="U74">
        <f t="shared" si="20"/>
        <v>4.3308195342511487E-5</v>
      </c>
      <c r="X74" t="s">
        <v>56</v>
      </c>
      <c r="AE74" s="9"/>
      <c r="AF74" s="9"/>
    </row>
    <row r="75" spans="1:32" ht="12.95" customHeight="1" x14ac:dyDescent="0.2">
      <c r="A75" s="73" t="s">
        <v>55</v>
      </c>
      <c r="B75" s="74"/>
      <c r="C75" s="98">
        <v>44841.748599999999</v>
      </c>
      <c r="D75" s="98">
        <v>1E-4</v>
      </c>
      <c r="E75">
        <f t="shared" si="14"/>
        <v>1555.9657532590504</v>
      </c>
      <c r="F75">
        <f t="shared" si="15"/>
        <v>1556</v>
      </c>
      <c r="G75">
        <f t="shared" si="19"/>
        <v>-1.3011199902393855E-2</v>
      </c>
      <c r="K75">
        <f t="shared" si="21"/>
        <v>-1.3011199902393855E-2</v>
      </c>
      <c r="O75">
        <f t="shared" ca="1" si="22"/>
        <v>8.5669817974800139E-2</v>
      </c>
      <c r="P75" s="32">
        <f t="shared" si="16"/>
        <v>-6.593353590285355E-3</v>
      </c>
      <c r="Q75" s="89">
        <f t="shared" si="17"/>
        <v>29823.248599999999</v>
      </c>
      <c r="S75" s="32">
        <f t="shared" si="18"/>
        <v>4.3472311566528782E-5</v>
      </c>
      <c r="T75">
        <v>1</v>
      </c>
      <c r="U75">
        <f t="shared" si="20"/>
        <v>4.3472311566528782E-5</v>
      </c>
      <c r="X75" t="s">
        <v>56</v>
      </c>
      <c r="AE75" s="9"/>
      <c r="AF75" s="9"/>
    </row>
    <row r="76" spans="1:32" ht="12.95" customHeight="1" x14ac:dyDescent="0.2">
      <c r="A76" s="73" t="s">
        <v>55</v>
      </c>
      <c r="B76" s="74"/>
      <c r="C76" s="98">
        <v>44841.749600000003</v>
      </c>
      <c r="D76" s="98">
        <v>1E-4</v>
      </c>
      <c r="E76">
        <f t="shared" si="14"/>
        <v>1555.9683853561155</v>
      </c>
      <c r="F76">
        <f t="shared" si="15"/>
        <v>1556</v>
      </c>
      <c r="G76">
        <f t="shared" si="19"/>
        <v>-1.201119989855215E-2</v>
      </c>
      <c r="K76">
        <f t="shared" si="21"/>
        <v>-1.201119989855215E-2</v>
      </c>
      <c r="O76">
        <f t="shared" ca="1" si="22"/>
        <v>8.5669817974800139E-2</v>
      </c>
      <c r="P76" s="32">
        <f t="shared" si="16"/>
        <v>-6.6058248235614046E-3</v>
      </c>
      <c r="Q76" s="89">
        <f t="shared" si="17"/>
        <v>29823.249600000003</v>
      </c>
      <c r="S76" s="32">
        <f t="shared" si="18"/>
        <v>4.3636921599580064E-5</v>
      </c>
      <c r="T76">
        <v>1</v>
      </c>
      <c r="U76">
        <f t="shared" si="20"/>
        <v>4.3636921599580064E-5</v>
      </c>
      <c r="X76" t="s">
        <v>56</v>
      </c>
      <c r="AE76" s="9"/>
      <c r="AF76" s="9"/>
    </row>
    <row r="77" spans="1:32" ht="12.95" customHeight="1" x14ac:dyDescent="0.2">
      <c r="A77" s="73" t="s">
        <v>55</v>
      </c>
      <c r="B77" s="74"/>
      <c r="C77" s="98">
        <v>44841.939700000003</v>
      </c>
      <c r="D77" s="98">
        <v>2.0000000000000001E-4</v>
      </c>
      <c r="E77">
        <f t="shared" si="14"/>
        <v>1556.4687470062504</v>
      </c>
      <c r="F77">
        <f t="shared" si="15"/>
        <v>1556.5</v>
      </c>
      <c r="G77">
        <f t="shared" si="19"/>
        <v>-1.1873799900058657E-2</v>
      </c>
      <c r="K77">
        <f t="shared" si="21"/>
        <v>-1.1873799900058657E-2</v>
      </c>
      <c r="O77">
        <f t="shared" ca="1" si="22"/>
        <v>8.5666260287764001E-2</v>
      </c>
      <c r="P77" s="32">
        <f t="shared" si="16"/>
        <v>-6.6075394559132255E-3</v>
      </c>
      <c r="Q77" s="89">
        <f t="shared" si="17"/>
        <v>29823.439700000003</v>
      </c>
      <c r="S77" s="32">
        <f t="shared" si="18"/>
        <v>4.3659577661450043E-5</v>
      </c>
      <c r="T77">
        <v>1</v>
      </c>
      <c r="U77">
        <f t="shared" si="20"/>
        <v>4.3659577661450043E-5</v>
      </c>
      <c r="X77" t="s">
        <v>56</v>
      </c>
      <c r="AE77" s="9"/>
      <c r="AF77" s="9"/>
    </row>
    <row r="78" spans="1:32" ht="12.95" customHeight="1" x14ac:dyDescent="0.2">
      <c r="A78" s="73" t="s">
        <v>55</v>
      </c>
      <c r="B78" s="74"/>
      <c r="C78" s="98">
        <v>44841.9401</v>
      </c>
      <c r="D78" s="98">
        <v>2.9999999999999997E-4</v>
      </c>
      <c r="E78">
        <f t="shared" si="14"/>
        <v>1556.4697998450649</v>
      </c>
      <c r="F78">
        <f t="shared" si="15"/>
        <v>1556.5</v>
      </c>
      <c r="G78">
        <f t="shared" si="19"/>
        <v>-1.1473799902887549E-2</v>
      </c>
      <c r="K78">
        <f t="shared" si="21"/>
        <v>-1.1473799902887549E-2</v>
      </c>
      <c r="O78">
        <f t="shared" ca="1" si="22"/>
        <v>8.5666260287764001E-2</v>
      </c>
      <c r="P78" s="32">
        <f t="shared" si="16"/>
        <v>-6.6125325999163579E-3</v>
      </c>
      <c r="Q78" s="89">
        <f t="shared" si="17"/>
        <v>29823.4401</v>
      </c>
      <c r="S78" s="32">
        <f t="shared" si="18"/>
        <v>4.3725587384956584E-5</v>
      </c>
      <c r="T78">
        <v>1</v>
      </c>
      <c r="U78">
        <f t="shared" si="20"/>
        <v>4.3725587384956584E-5</v>
      </c>
      <c r="X78" t="s">
        <v>56</v>
      </c>
      <c r="AE78" s="9"/>
      <c r="AF78" s="9"/>
    </row>
    <row r="79" spans="1:32" ht="12.95" customHeight="1" x14ac:dyDescent="0.2">
      <c r="A79" s="73" t="s">
        <v>55</v>
      </c>
      <c r="B79" s="74"/>
      <c r="C79" s="98">
        <v>44841.941299999999</v>
      </c>
      <c r="D79" s="98">
        <v>1E-4</v>
      </c>
      <c r="E79">
        <f t="shared" si="14"/>
        <v>1556.4729583615276</v>
      </c>
      <c r="F79">
        <f t="shared" si="15"/>
        <v>1556.5</v>
      </c>
      <c r="G79">
        <f t="shared" si="19"/>
        <v>-1.0273799904098269E-2</v>
      </c>
      <c r="K79">
        <f t="shared" si="21"/>
        <v>-1.0273799904098269E-2</v>
      </c>
      <c r="O79">
        <f t="shared" ca="1" si="22"/>
        <v>8.5666260287764001E-2</v>
      </c>
      <c r="P79" s="32">
        <f t="shared" si="16"/>
        <v>-6.6275253611224154E-3</v>
      </c>
      <c r="Q79" s="89">
        <f t="shared" si="17"/>
        <v>29823.441299999999</v>
      </c>
      <c r="S79" s="32">
        <f t="shared" si="18"/>
        <v>4.3924092412320805E-5</v>
      </c>
      <c r="T79">
        <v>1</v>
      </c>
      <c r="U79">
        <f t="shared" si="20"/>
        <v>4.3924092412320805E-5</v>
      </c>
      <c r="X79" t="s">
        <v>56</v>
      </c>
      <c r="AE79" s="9"/>
      <c r="AF79" s="9"/>
    </row>
    <row r="80" spans="1:32" ht="12.95" customHeight="1" x14ac:dyDescent="0.2">
      <c r="A80" s="73" t="s">
        <v>55</v>
      </c>
      <c r="B80" s="74"/>
      <c r="C80" s="98">
        <v>44844.599699999999</v>
      </c>
      <c r="D80" s="98">
        <v>1E-4</v>
      </c>
      <c r="E80">
        <f t="shared" si="14"/>
        <v>1563.4701251722583</v>
      </c>
      <c r="F80">
        <f t="shared" si="15"/>
        <v>1563.5</v>
      </c>
      <c r="G80">
        <f t="shared" si="19"/>
        <v>-1.1350199907610659E-2</v>
      </c>
      <c r="K80">
        <f t="shared" si="21"/>
        <v>-1.1350199907610659E-2</v>
      </c>
      <c r="O80">
        <f t="shared" ca="1" si="22"/>
        <v>8.5616452669257978E-2</v>
      </c>
      <c r="P80" s="32">
        <f t="shared" si="16"/>
        <v>-6.6140759306460963E-3</v>
      </c>
      <c r="Q80" s="89">
        <f t="shared" si="17"/>
        <v>29826.099699999999</v>
      </c>
      <c r="S80" s="32">
        <f t="shared" si="18"/>
        <v>4.3746000416352023E-5</v>
      </c>
      <c r="T80">
        <v>1</v>
      </c>
      <c r="U80">
        <f t="shared" si="20"/>
        <v>4.3746000416352023E-5</v>
      </c>
      <c r="X80" t="s">
        <v>56</v>
      </c>
    </row>
    <row r="81" spans="1:24" ht="12.95" customHeight="1" x14ac:dyDescent="0.2">
      <c r="A81" s="73" t="s">
        <v>55</v>
      </c>
      <c r="B81" s="74"/>
      <c r="C81" s="98">
        <v>44844.599800000004</v>
      </c>
      <c r="D81" s="98">
        <v>1E-4</v>
      </c>
      <c r="E81">
        <f t="shared" si="14"/>
        <v>1563.4703883819764</v>
      </c>
      <c r="F81">
        <f t="shared" si="15"/>
        <v>1563.5</v>
      </c>
      <c r="G81">
        <f t="shared" si="19"/>
        <v>-1.1250199902860913E-2</v>
      </c>
      <c r="K81">
        <f t="shared" si="21"/>
        <v>-1.1250199902860913E-2</v>
      </c>
      <c r="O81">
        <f t="shared" ca="1" si="22"/>
        <v>8.5616452669257978E-2</v>
      </c>
      <c r="P81" s="32">
        <f t="shared" si="16"/>
        <v>-6.6153247354393879E-3</v>
      </c>
      <c r="Q81" s="89">
        <f t="shared" si="17"/>
        <v>29826.099800000004</v>
      </c>
      <c r="S81" s="32">
        <f t="shared" si="18"/>
        <v>4.376252135531621E-5</v>
      </c>
      <c r="T81">
        <v>1</v>
      </c>
      <c r="U81">
        <f t="shared" si="20"/>
        <v>4.376252135531621E-5</v>
      </c>
      <c r="X81" t="s">
        <v>56</v>
      </c>
    </row>
    <row r="82" spans="1:24" ht="12.95" customHeight="1" x14ac:dyDescent="0.2">
      <c r="A82" s="73" t="s">
        <v>55</v>
      </c>
      <c r="B82" s="74"/>
      <c r="C82" s="98">
        <v>44844.599800000004</v>
      </c>
      <c r="D82" s="98">
        <v>1E-4</v>
      </c>
      <c r="E82">
        <f t="shared" si="14"/>
        <v>1563.4703883819764</v>
      </c>
      <c r="F82">
        <f t="shared" si="15"/>
        <v>1563.5</v>
      </c>
      <c r="G82">
        <f t="shared" si="19"/>
        <v>-1.1250199902860913E-2</v>
      </c>
      <c r="K82">
        <f t="shared" si="21"/>
        <v>-1.1250199902860913E-2</v>
      </c>
      <c r="O82">
        <f t="shared" ca="1" si="22"/>
        <v>8.5616452669257978E-2</v>
      </c>
      <c r="P82" s="32">
        <f t="shared" si="16"/>
        <v>-6.6153247354393879E-3</v>
      </c>
      <c r="Q82" s="89">
        <f t="shared" si="17"/>
        <v>29826.099800000004</v>
      </c>
      <c r="S82" s="32">
        <f t="shared" si="18"/>
        <v>4.376252135531621E-5</v>
      </c>
      <c r="T82">
        <v>1</v>
      </c>
      <c r="U82">
        <f t="shared" si="20"/>
        <v>4.376252135531621E-5</v>
      </c>
      <c r="X82" t="s">
        <v>56</v>
      </c>
    </row>
    <row r="83" spans="1:24" ht="12.95" customHeight="1" x14ac:dyDescent="0.2">
      <c r="A83" s="72" t="s">
        <v>150</v>
      </c>
      <c r="B83" s="73"/>
      <c r="C83" s="98">
        <v>45998.429100000001</v>
      </c>
      <c r="D83" s="98"/>
      <c r="E83">
        <f t="shared" si="14"/>
        <v>4600.4610907623328</v>
      </c>
      <c r="F83">
        <f t="shared" si="15"/>
        <v>4600.5</v>
      </c>
      <c r="G83">
        <f t="shared" si="19"/>
        <v>-1.4782599901081994E-2</v>
      </c>
      <c r="K83">
        <f t="shared" si="21"/>
        <v>-1.4782599901081994E-2</v>
      </c>
      <c r="O83">
        <f t="shared" ca="1" si="22"/>
        <v>6.4007061611715044E-2</v>
      </c>
      <c r="P83" s="32">
        <f t="shared" si="16"/>
        <v>-6.571296129021376E-3</v>
      </c>
      <c r="Q83" s="89">
        <f t="shared" si="17"/>
        <v>30979.929100000001</v>
      </c>
      <c r="S83" s="32">
        <f t="shared" si="18"/>
        <v>4.3181932815291317E-5</v>
      </c>
      <c r="T83">
        <v>1</v>
      </c>
      <c r="U83">
        <f t="shared" si="20"/>
        <v>4.3181932815291317E-5</v>
      </c>
      <c r="W83">
        <v>1</v>
      </c>
      <c r="X83" s="9" t="s">
        <v>151</v>
      </c>
    </row>
    <row r="84" spans="1:24" ht="12.95" customHeight="1" x14ac:dyDescent="0.2">
      <c r="A84" s="72" t="s">
        <v>150</v>
      </c>
      <c r="B84" s="73"/>
      <c r="C84" s="98">
        <v>45999.567600000002</v>
      </c>
      <c r="D84" s="98"/>
      <c r="E84">
        <f t="shared" si="14"/>
        <v>4603.4577332593326</v>
      </c>
      <c r="F84">
        <f t="shared" si="15"/>
        <v>4603.5</v>
      </c>
      <c r="G84">
        <f t="shared" si="19"/>
        <v>-1.6058199900726322E-2</v>
      </c>
      <c r="K84">
        <f t="shared" si="21"/>
        <v>-1.6058199900726322E-2</v>
      </c>
      <c r="O84">
        <f t="shared" ca="1" si="22"/>
        <v>6.3985715489498191E-2</v>
      </c>
      <c r="P84" s="32">
        <f t="shared" si="16"/>
        <v>-6.5554393489050313E-3</v>
      </c>
      <c r="Q84" s="89">
        <f t="shared" si="17"/>
        <v>30981.067600000002</v>
      </c>
      <c r="S84" s="32">
        <f t="shared" si="18"/>
        <v>4.2973785057172424E-5</v>
      </c>
      <c r="T84">
        <v>1</v>
      </c>
      <c r="U84">
        <f t="shared" si="20"/>
        <v>4.2973785057172424E-5</v>
      </c>
      <c r="W84">
        <v>1</v>
      </c>
      <c r="X84" s="9" t="s">
        <v>151</v>
      </c>
    </row>
    <row r="85" spans="1:24" ht="12.95" customHeight="1" x14ac:dyDescent="0.2">
      <c r="A85" s="72" t="s">
        <v>150</v>
      </c>
      <c r="B85" s="73"/>
      <c r="C85" s="98">
        <v>46000.3289</v>
      </c>
      <c r="D85" s="98"/>
      <c r="E85">
        <f t="shared" ref="E85:E116" si="23">+(C85-C$7)/C$8</f>
        <v>4605.4615487472183</v>
      </c>
      <c r="F85">
        <f t="shared" ref="F85:F97" si="24">ROUND(2*E85,0)/2</f>
        <v>4605.5</v>
      </c>
      <c r="G85">
        <f t="shared" si="19"/>
        <v>-1.4608599900384434E-2</v>
      </c>
      <c r="K85">
        <f t="shared" si="21"/>
        <v>-1.4608599900384434E-2</v>
      </c>
      <c r="O85">
        <f t="shared" ca="1" si="22"/>
        <v>6.3971484741353599E-2</v>
      </c>
      <c r="P85" s="32">
        <f t="shared" ref="P85:P116" si="25">+E$11+E$12*G85+E$13*G85^2</f>
        <v>-6.5734608463188255E-3</v>
      </c>
      <c r="Q85" s="89">
        <f t="shared" ref="Q85:Q116" si="26">+C85-15018.5</f>
        <v>30981.8289</v>
      </c>
      <c r="S85" s="32">
        <f t="shared" ref="S85:S116" si="27">+(P85-H85)^2</f>
        <v>4.3210387498086612E-5</v>
      </c>
      <c r="T85">
        <v>1</v>
      </c>
      <c r="U85">
        <f t="shared" si="20"/>
        <v>4.3210387498086612E-5</v>
      </c>
      <c r="W85">
        <v>1</v>
      </c>
      <c r="X85" s="9" t="s">
        <v>151</v>
      </c>
    </row>
    <row r="86" spans="1:24" ht="12.95" customHeight="1" x14ac:dyDescent="0.2">
      <c r="A86" s="72" t="s">
        <v>150</v>
      </c>
      <c r="B86" s="73"/>
      <c r="C86" s="98">
        <v>46000.519899999999</v>
      </c>
      <c r="D86" s="98"/>
      <c r="E86">
        <f t="shared" si="23"/>
        <v>4605.9642792847008</v>
      </c>
      <c r="F86">
        <f t="shared" si="24"/>
        <v>4606</v>
      </c>
      <c r="G86">
        <f t="shared" si="19"/>
        <v>-1.357119990279898E-2</v>
      </c>
      <c r="K86">
        <f t="shared" si="21"/>
        <v>-1.357119990279898E-2</v>
      </c>
      <c r="O86">
        <f t="shared" ca="1" si="22"/>
        <v>6.3967927054317447E-2</v>
      </c>
      <c r="P86" s="32">
        <f t="shared" si="25"/>
        <v>-6.5863757644157427E-3</v>
      </c>
      <c r="Q86" s="89">
        <f t="shared" si="26"/>
        <v>30982.019899999999</v>
      </c>
      <c r="S86" s="32">
        <f t="shared" si="27"/>
        <v>4.338034571008306E-5</v>
      </c>
      <c r="T86">
        <v>1</v>
      </c>
      <c r="U86">
        <f t="shared" si="20"/>
        <v>4.338034571008306E-5</v>
      </c>
      <c r="W86">
        <v>1</v>
      </c>
      <c r="X86" s="9" t="s">
        <v>151</v>
      </c>
    </row>
    <row r="87" spans="1:24" ht="12.95" customHeight="1" x14ac:dyDescent="0.2">
      <c r="A87" s="72" t="s">
        <v>150</v>
      </c>
      <c r="B87" s="73"/>
      <c r="C87" s="98">
        <v>46003.368300000002</v>
      </c>
      <c r="D87" s="98"/>
      <c r="E87">
        <f t="shared" si="23"/>
        <v>4613.4615445358677</v>
      </c>
      <c r="F87">
        <f t="shared" si="24"/>
        <v>4613.5</v>
      </c>
      <c r="G87">
        <f t="shared" si="19"/>
        <v>-1.4610199898015708E-2</v>
      </c>
      <c r="K87">
        <f t="shared" si="21"/>
        <v>-1.4610199898015708E-2</v>
      </c>
      <c r="O87">
        <f t="shared" ca="1" si="22"/>
        <v>6.3914561748775287E-2</v>
      </c>
      <c r="P87" s="32">
        <f t="shared" si="25"/>
        <v>-6.5734409389870156E-3</v>
      </c>
      <c r="Q87" s="89">
        <f t="shared" si="26"/>
        <v>30984.868300000002</v>
      </c>
      <c r="S87" s="32">
        <f t="shared" si="27"/>
        <v>4.3210125778350498E-5</v>
      </c>
      <c r="T87">
        <v>1</v>
      </c>
      <c r="U87">
        <f t="shared" si="20"/>
        <v>4.3210125778350498E-5</v>
      </c>
      <c r="W87">
        <v>1</v>
      </c>
      <c r="X87" s="9" t="s">
        <v>151</v>
      </c>
    </row>
    <row r="88" spans="1:24" ht="12.95" customHeight="1" x14ac:dyDescent="0.2">
      <c r="A88" s="75" t="s">
        <v>42</v>
      </c>
      <c r="B88" s="73"/>
      <c r="C88" s="98">
        <v>48126.758999999998</v>
      </c>
      <c r="D88" s="98">
        <v>1E-3</v>
      </c>
      <c r="E88">
        <f t="shared" si="23"/>
        <v>10202.431952395089</v>
      </c>
      <c r="F88">
        <f t="shared" si="24"/>
        <v>10202.5</v>
      </c>
      <c r="G88">
        <f t="shared" si="19"/>
        <v>-2.5852999904600438E-2</v>
      </c>
      <c r="K88">
        <f t="shared" si="21"/>
        <v>-2.5852999904600438E-2</v>
      </c>
      <c r="O88">
        <f t="shared" ca="1" si="22"/>
        <v>2.4146736058749799E-2</v>
      </c>
      <c r="P88" s="32">
        <f t="shared" si="25"/>
        <v>-6.4344345162013223E-3</v>
      </c>
      <c r="Q88" s="89">
        <f t="shared" si="26"/>
        <v>33108.258999999998</v>
      </c>
      <c r="R88" t="str">
        <f>IF(ABS(C88-C67)&lt;0.00001,1,"")</f>
        <v/>
      </c>
      <c r="S88" s="32">
        <f t="shared" si="27"/>
        <v>4.1401947543282944E-5</v>
      </c>
      <c r="T88">
        <v>0.5</v>
      </c>
      <c r="U88">
        <f t="shared" si="20"/>
        <v>2.0700973771641472E-5</v>
      </c>
      <c r="X88" t="s">
        <v>36</v>
      </c>
    </row>
    <row r="89" spans="1:24" ht="12.95" customHeight="1" x14ac:dyDescent="0.2">
      <c r="A89" s="75" t="s">
        <v>42</v>
      </c>
      <c r="B89" s="73"/>
      <c r="C89" s="98">
        <v>48480.467499999999</v>
      </c>
      <c r="D89" s="98">
        <v>1E-3</v>
      </c>
      <c r="E89">
        <f t="shared" si="23"/>
        <v>11133.427053536052</v>
      </c>
      <c r="F89">
        <f t="shared" si="24"/>
        <v>11133.5</v>
      </c>
      <c r="G89">
        <f t="shared" si="19"/>
        <v>-2.7714199903130066E-2</v>
      </c>
      <c r="K89">
        <f t="shared" si="21"/>
        <v>-2.7714199903130066E-2</v>
      </c>
      <c r="O89">
        <f t="shared" ca="1" si="22"/>
        <v>1.7522322797448364E-2</v>
      </c>
      <c r="P89" s="32">
        <f t="shared" si="25"/>
        <v>-6.4115918814991197E-3</v>
      </c>
      <c r="Q89" s="89">
        <f t="shared" si="26"/>
        <v>33461.967499999999</v>
      </c>
      <c r="S89" s="32">
        <f t="shared" si="27"/>
        <v>4.1108510454905423E-5</v>
      </c>
      <c r="T89">
        <v>0.5</v>
      </c>
      <c r="U89">
        <f t="shared" si="20"/>
        <v>2.0554255227452711E-5</v>
      </c>
      <c r="X89" t="s">
        <v>36</v>
      </c>
    </row>
    <row r="90" spans="1:24" ht="12.95" customHeight="1" x14ac:dyDescent="0.2">
      <c r="A90" s="75" t="s">
        <v>42</v>
      </c>
      <c r="B90" s="73"/>
      <c r="C90" s="98">
        <v>48480.658000000003</v>
      </c>
      <c r="D90" s="98">
        <v>1E-3</v>
      </c>
      <c r="E90">
        <f t="shared" si="23"/>
        <v>11133.92846802502</v>
      </c>
      <c r="F90">
        <f t="shared" si="24"/>
        <v>11134</v>
      </c>
      <c r="G90">
        <f t="shared" si="19"/>
        <v>-2.7176799900189508E-2</v>
      </c>
      <c r="K90">
        <f t="shared" si="21"/>
        <v>-2.7176799900189508E-2</v>
      </c>
      <c r="O90">
        <f t="shared" ca="1" si="22"/>
        <v>1.7518765110412213E-2</v>
      </c>
      <c r="P90" s="32">
        <f t="shared" si="25"/>
        <v>-6.4181824896580265E-3</v>
      </c>
      <c r="Q90" s="89">
        <f t="shared" si="26"/>
        <v>33462.158000000003</v>
      </c>
      <c r="S90" s="32">
        <f t="shared" si="27"/>
        <v>4.1193066470552902E-5</v>
      </c>
      <c r="T90">
        <v>0.5</v>
      </c>
      <c r="U90">
        <f t="shared" si="20"/>
        <v>2.0596533235276451E-5</v>
      </c>
      <c r="X90" t="s">
        <v>36</v>
      </c>
    </row>
    <row r="91" spans="1:24" ht="12.95" customHeight="1" x14ac:dyDescent="0.2">
      <c r="A91" s="73" t="s">
        <v>158</v>
      </c>
      <c r="B91" s="73" t="s">
        <v>51</v>
      </c>
      <c r="C91" s="98">
        <v>48500.226000000002</v>
      </c>
      <c r="D91" s="98" t="s">
        <v>167</v>
      </c>
      <c r="E91">
        <f t="shared" si="23"/>
        <v>11185.433343195184</v>
      </c>
      <c r="F91">
        <f t="shared" si="24"/>
        <v>11185.5</v>
      </c>
      <c r="G91">
        <f t="shared" si="19"/>
        <v>-2.5324599897430744E-2</v>
      </c>
      <c r="K91">
        <f t="shared" si="21"/>
        <v>-2.5324599897430744E-2</v>
      </c>
      <c r="O91">
        <f t="shared" ca="1" si="22"/>
        <v>1.7152323345689308E-2</v>
      </c>
      <c r="P91" s="32">
        <f t="shared" si="25"/>
        <v>-6.4409283713035724E-3</v>
      </c>
      <c r="Q91" s="89">
        <f t="shared" si="26"/>
        <v>33481.726000000002</v>
      </c>
      <c r="S91" s="32">
        <f t="shared" si="27"/>
        <v>4.1485558284263288E-5</v>
      </c>
      <c r="T91">
        <v>7</v>
      </c>
      <c r="U91">
        <f t="shared" si="20"/>
        <v>2.9039890798984302E-4</v>
      </c>
      <c r="X91" s="9"/>
    </row>
    <row r="92" spans="1:24" ht="12.95" customHeight="1" x14ac:dyDescent="0.2">
      <c r="A92" s="75" t="s">
        <v>42</v>
      </c>
      <c r="B92" s="73"/>
      <c r="C92" s="98">
        <v>48540.495999999999</v>
      </c>
      <c r="D92" s="98">
        <v>1E-3</v>
      </c>
      <c r="E92">
        <f t="shared" si="23"/>
        <v>11291.427891595755</v>
      </c>
      <c r="F92">
        <f t="shared" si="24"/>
        <v>11291.5</v>
      </c>
      <c r="G92">
        <f t="shared" ref="G92:G123" si="28">+C92-(C$7+F92*C$8)</f>
        <v>-2.7395799901569262E-2</v>
      </c>
      <c r="K92">
        <f t="shared" si="21"/>
        <v>-2.7395799901569262E-2</v>
      </c>
      <c r="O92">
        <f t="shared" ca="1" si="22"/>
        <v>1.639809369402663E-2</v>
      </c>
      <c r="P92" s="32">
        <f t="shared" si="25"/>
        <v>-6.4154962162443954E-3</v>
      </c>
      <c r="Q92" s="89">
        <f t="shared" si="26"/>
        <v>33521.995999999999</v>
      </c>
      <c r="S92" s="32">
        <f t="shared" si="27"/>
        <v>4.1158591700646157E-5</v>
      </c>
      <c r="T92">
        <v>0.5</v>
      </c>
      <c r="U92">
        <f t="shared" ref="U92:U123" si="29">T92*S92</f>
        <v>2.0579295850323078E-5</v>
      </c>
      <c r="X92" t="s">
        <v>36</v>
      </c>
    </row>
    <row r="93" spans="1:24" ht="12.95" customHeight="1" x14ac:dyDescent="0.2">
      <c r="A93" s="75" t="s">
        <v>42</v>
      </c>
      <c r="B93" s="73"/>
      <c r="C93" s="98">
        <v>48540.686000000002</v>
      </c>
      <c r="D93" s="98">
        <v>1E-3</v>
      </c>
      <c r="E93">
        <f t="shared" si="23"/>
        <v>11291.927990036191</v>
      </c>
      <c r="F93">
        <f t="shared" si="24"/>
        <v>11292</v>
      </c>
      <c r="G93">
        <f t="shared" si="28"/>
        <v>-2.7358399900549557E-2</v>
      </c>
      <c r="K93">
        <f t="shared" si="21"/>
        <v>-2.7358399900549557E-2</v>
      </c>
      <c r="O93">
        <f t="shared" ca="1" si="22"/>
        <v>1.6394536006990493E-2</v>
      </c>
      <c r="P93" s="32">
        <f t="shared" si="25"/>
        <v>-6.4159549208187977E-3</v>
      </c>
      <c r="Q93" s="89">
        <f t="shared" si="26"/>
        <v>33522.186000000002</v>
      </c>
      <c r="S93" s="32">
        <f t="shared" si="27"/>
        <v>4.1164477545978944E-5</v>
      </c>
      <c r="T93">
        <v>0.5</v>
      </c>
      <c r="U93">
        <f t="shared" si="29"/>
        <v>2.0582238772989472E-5</v>
      </c>
      <c r="X93" t="s">
        <v>36</v>
      </c>
    </row>
    <row r="94" spans="1:24" ht="12.95" customHeight="1" x14ac:dyDescent="0.2">
      <c r="A94" s="75" t="s">
        <v>42</v>
      </c>
      <c r="B94" s="73"/>
      <c r="C94" s="98">
        <v>51412.529199999997</v>
      </c>
      <c r="D94" s="98">
        <v>5.0000000000000001E-4</v>
      </c>
      <c r="E94">
        <f t="shared" si="23"/>
        <v>18850.898018873435</v>
      </c>
      <c r="F94">
        <f t="shared" si="24"/>
        <v>18851</v>
      </c>
      <c r="G94">
        <f t="shared" si="28"/>
        <v>-3.8745199904951733E-2</v>
      </c>
      <c r="K94">
        <f t="shared" si="21"/>
        <v>-3.8745199904951733E-2</v>
      </c>
      <c r="O94">
        <f t="shared" ca="1" si="22"/>
        <v>-3.7390576605445119E-2</v>
      </c>
      <c r="P94" s="32">
        <f t="shared" si="25"/>
        <v>-6.2771949481694586E-3</v>
      </c>
      <c r="Q94" s="89">
        <f t="shared" si="26"/>
        <v>36394.029199999997</v>
      </c>
      <c r="S94" s="32">
        <f t="shared" si="27"/>
        <v>3.9403176417324172E-5</v>
      </c>
      <c r="T94">
        <v>1</v>
      </c>
      <c r="U94">
        <f t="shared" si="29"/>
        <v>3.9403176417324172E-5</v>
      </c>
      <c r="X94" t="s">
        <v>36</v>
      </c>
    </row>
    <row r="95" spans="1:24" ht="12.95" customHeight="1" x14ac:dyDescent="0.2">
      <c r="A95" s="75" t="s">
        <v>42</v>
      </c>
      <c r="B95" s="73"/>
      <c r="C95" s="98">
        <v>51417.468050000003</v>
      </c>
      <c r="D95" s="98">
        <v>1E-4</v>
      </c>
      <c r="E95">
        <f t="shared" si="23"/>
        <v>18863.897551413014</v>
      </c>
      <c r="F95">
        <f t="shared" si="24"/>
        <v>18864</v>
      </c>
      <c r="G95">
        <f t="shared" si="28"/>
        <v>-3.8922799903957639E-2</v>
      </c>
      <c r="K95">
        <f t="shared" ref="K95:K114" si="30">G95</f>
        <v>-3.8922799903957639E-2</v>
      </c>
      <c r="O95">
        <f t="shared" ca="1" si="22"/>
        <v>-3.748307646838489E-2</v>
      </c>
      <c r="P95" s="32">
        <f t="shared" si="25"/>
        <v>-6.2750449661470335E-3</v>
      </c>
      <c r="Q95" s="89">
        <f t="shared" si="26"/>
        <v>36398.968050000003</v>
      </c>
      <c r="S95" s="32">
        <f t="shared" si="27"/>
        <v>3.9376189327167222E-5</v>
      </c>
      <c r="T95">
        <v>1</v>
      </c>
      <c r="U95">
        <f t="shared" si="29"/>
        <v>3.9376189327167222E-5</v>
      </c>
      <c r="X95" t="s">
        <v>36</v>
      </c>
    </row>
    <row r="96" spans="1:24" ht="12.95" customHeight="1" x14ac:dyDescent="0.2">
      <c r="A96" s="75" t="s">
        <v>42</v>
      </c>
      <c r="B96" s="73"/>
      <c r="C96" s="98">
        <v>51418.414470000003</v>
      </c>
      <c r="D96" s="98">
        <v>1E-4</v>
      </c>
      <c r="E96">
        <f t="shared" si="23"/>
        <v>18866.388620707705</v>
      </c>
      <c r="F96">
        <f t="shared" si="24"/>
        <v>18866.5</v>
      </c>
      <c r="G96">
        <f t="shared" si="28"/>
        <v>-4.2315799903008156E-2</v>
      </c>
      <c r="K96">
        <f t="shared" si="30"/>
        <v>-4.2315799903008156E-2</v>
      </c>
      <c r="O96">
        <f t="shared" ref="O96:O127" ca="1" si="31">+C$11+C$12*$F96</f>
        <v>-3.7500864903565606E-2</v>
      </c>
      <c r="P96" s="32">
        <f t="shared" si="25"/>
        <v>-6.2340542460539517E-3</v>
      </c>
      <c r="Q96" s="89">
        <f t="shared" si="26"/>
        <v>36399.914470000003</v>
      </c>
      <c r="S96" s="32">
        <f t="shared" si="27"/>
        <v>3.8863432342743302E-5</v>
      </c>
      <c r="T96">
        <v>1</v>
      </c>
      <c r="U96">
        <f t="shared" si="29"/>
        <v>3.8863432342743302E-5</v>
      </c>
      <c r="X96" t="s">
        <v>36</v>
      </c>
    </row>
    <row r="97" spans="1:24" ht="12.95" customHeight="1" x14ac:dyDescent="0.2">
      <c r="A97" s="73" t="s">
        <v>161</v>
      </c>
      <c r="B97" s="73" t="s">
        <v>40</v>
      </c>
      <c r="C97" s="98">
        <v>51868.81</v>
      </c>
      <c r="D97" s="98" t="s">
        <v>160</v>
      </c>
      <c r="E97">
        <f t="shared" si="23"/>
        <v>20051.873368758097</v>
      </c>
      <c r="F97">
        <f t="shared" si="24"/>
        <v>20052</v>
      </c>
      <c r="G97">
        <f t="shared" si="28"/>
        <v>-4.8110399904544465E-2</v>
      </c>
      <c r="K97">
        <f t="shared" si="30"/>
        <v>-4.8110399904544465E-2</v>
      </c>
      <c r="O97">
        <f t="shared" ca="1" si="31"/>
        <v>-4.5936140866264685E-2</v>
      </c>
      <c r="P97" s="32">
        <f t="shared" si="25"/>
        <v>-6.1644194705953517E-3</v>
      </c>
      <c r="Q97" s="89">
        <f t="shared" si="26"/>
        <v>36850.31</v>
      </c>
      <c r="S97" s="32">
        <f t="shared" si="27"/>
        <v>3.8000067409455075E-5</v>
      </c>
      <c r="T97">
        <v>1</v>
      </c>
      <c r="U97">
        <f t="shared" si="29"/>
        <v>3.8000067409455075E-5</v>
      </c>
      <c r="X97" s="9"/>
    </row>
    <row r="98" spans="1:24" ht="12.95" customHeight="1" x14ac:dyDescent="0.2">
      <c r="A98" s="81" t="s">
        <v>170</v>
      </c>
      <c r="B98" s="82"/>
      <c r="C98" s="101">
        <v>55130.987300000153</v>
      </c>
      <c r="D98" s="101">
        <v>8.0000000000000004E-4</v>
      </c>
      <c r="E98">
        <f t="shared" si="23"/>
        <v>28638.240632630448</v>
      </c>
      <c r="F98">
        <f t="shared" ref="F98:F138" si="32">ROUND(2*E98,0)/2+0.5</f>
        <v>28638.5</v>
      </c>
      <c r="G98">
        <f t="shared" si="28"/>
        <v>-9.8540199753188062E-2</v>
      </c>
      <c r="K98">
        <f t="shared" si="30"/>
        <v>-9.8540199753188062E-2</v>
      </c>
      <c r="O98">
        <f t="shared" ca="1" si="31"/>
        <v>-0.10703230033797767</v>
      </c>
      <c r="P98" s="32">
        <f t="shared" si="25"/>
        <v>-5.578079210008826E-3</v>
      </c>
      <c r="Q98" s="89">
        <f t="shared" si="26"/>
        <v>40112.487300000153</v>
      </c>
      <c r="S98" s="32">
        <f t="shared" si="27"/>
        <v>3.1114967673132691E-5</v>
      </c>
      <c r="T98">
        <v>1</v>
      </c>
      <c r="U98">
        <f t="shared" si="29"/>
        <v>3.1114967673132691E-5</v>
      </c>
      <c r="X98" s="9"/>
    </row>
    <row r="99" spans="1:24" ht="12.95" customHeight="1" x14ac:dyDescent="0.2">
      <c r="A99" s="72" t="s">
        <v>169</v>
      </c>
      <c r="B99" s="74"/>
      <c r="C99" s="98">
        <v>56271.687250000003</v>
      </c>
      <c r="D99" s="98">
        <v>1.7000000000000001E-4</v>
      </c>
      <c r="E99">
        <f t="shared" si="23"/>
        <v>31640.673611542741</v>
      </c>
      <c r="F99">
        <f t="shared" si="32"/>
        <v>31641</v>
      </c>
      <c r="G99">
        <f t="shared" si="28"/>
        <v>-0.12400319990410935</v>
      </c>
      <c r="K99">
        <f t="shared" si="30"/>
        <v>-0.12400319990410935</v>
      </c>
      <c r="O99">
        <f t="shared" ca="1" si="31"/>
        <v>-0.12839621099002663</v>
      </c>
      <c r="P99" s="32">
        <f t="shared" si="25"/>
        <v>-5.2954400478943684E-3</v>
      </c>
      <c r="Q99" s="89">
        <f t="shared" si="26"/>
        <v>41253.187250000003</v>
      </c>
      <c r="S99" s="32">
        <f t="shared" si="27"/>
        <v>2.8041685300843509E-5</v>
      </c>
      <c r="T99">
        <v>1</v>
      </c>
      <c r="U99">
        <f t="shared" si="29"/>
        <v>2.8041685300843509E-5</v>
      </c>
      <c r="X99" s="9"/>
    </row>
    <row r="100" spans="1:24" ht="12.95" customHeight="1" x14ac:dyDescent="0.2">
      <c r="A100" s="83" t="s">
        <v>171</v>
      </c>
      <c r="B100" s="84" t="s">
        <v>51</v>
      </c>
      <c r="C100" s="102">
        <v>56921.724759999997</v>
      </c>
      <c r="D100" s="102">
        <v>1E-4</v>
      </c>
      <c r="E100">
        <f t="shared" si="23"/>
        <v>33351.63542718433</v>
      </c>
      <c r="F100">
        <f t="shared" si="32"/>
        <v>33352</v>
      </c>
      <c r="G100">
        <f t="shared" si="28"/>
        <v>-0.13851039990549907</v>
      </c>
      <c r="K100">
        <f t="shared" si="30"/>
        <v>-0.13851039990549907</v>
      </c>
      <c r="O100">
        <f t="shared" ca="1" si="31"/>
        <v>-0.14057061602771379</v>
      </c>
      <c r="P100" s="32">
        <f t="shared" si="25"/>
        <v>-5.1384357062766303E-3</v>
      </c>
      <c r="Q100" s="89">
        <f t="shared" si="26"/>
        <v>41903.224759999997</v>
      </c>
      <c r="S100" s="32">
        <f t="shared" si="27"/>
        <v>2.6403521507538611E-5</v>
      </c>
      <c r="T100">
        <v>1</v>
      </c>
      <c r="U100">
        <f t="shared" si="29"/>
        <v>2.6403521507538611E-5</v>
      </c>
      <c r="X100" s="9"/>
    </row>
    <row r="101" spans="1:24" ht="12.95" customHeight="1" x14ac:dyDescent="0.2">
      <c r="A101" s="81" t="s">
        <v>170</v>
      </c>
      <c r="B101" s="82"/>
      <c r="C101" s="101">
        <v>56948.128000000026</v>
      </c>
      <c r="D101" s="101">
        <v>2E-3</v>
      </c>
      <c r="E101">
        <f t="shared" si="23"/>
        <v>33421.131317428066</v>
      </c>
      <c r="F101">
        <f t="shared" si="32"/>
        <v>33421.5</v>
      </c>
      <c r="G101">
        <f t="shared" si="28"/>
        <v>-0.14007179987675045</v>
      </c>
      <c r="K101">
        <f t="shared" si="30"/>
        <v>-0.14007179987675045</v>
      </c>
      <c r="O101">
        <f t="shared" ca="1" si="31"/>
        <v>-0.14106513452573791</v>
      </c>
      <c r="P101" s="32">
        <f t="shared" si="25"/>
        <v>-5.1217116143105375E-3</v>
      </c>
      <c r="Q101" s="89">
        <f t="shared" si="26"/>
        <v>41929.628000000026</v>
      </c>
      <c r="S101" s="32">
        <f t="shared" si="27"/>
        <v>2.6231929860163453E-5</v>
      </c>
      <c r="T101">
        <v>1</v>
      </c>
      <c r="U101">
        <f t="shared" si="29"/>
        <v>2.6231929860163453E-5</v>
      </c>
      <c r="X101" s="9"/>
    </row>
    <row r="102" spans="1:24" ht="12.95" customHeight="1" x14ac:dyDescent="0.2">
      <c r="A102" s="81" t="s">
        <v>170</v>
      </c>
      <c r="B102" s="82"/>
      <c r="C102" s="101">
        <v>56950.978000000119</v>
      </c>
      <c r="D102" s="101">
        <v>1E-3</v>
      </c>
      <c r="E102">
        <f t="shared" si="23"/>
        <v>33428.632794034762</v>
      </c>
      <c r="F102">
        <f t="shared" si="32"/>
        <v>33429</v>
      </c>
      <c r="G102">
        <f t="shared" si="28"/>
        <v>-0.13951079978141934</v>
      </c>
      <c r="K102">
        <f t="shared" si="30"/>
        <v>-0.13951079978141934</v>
      </c>
      <c r="O102">
        <f t="shared" ca="1" si="31"/>
        <v>-0.14111849983128008</v>
      </c>
      <c r="P102" s="32">
        <f t="shared" si="25"/>
        <v>-5.1277165674947613E-3</v>
      </c>
      <c r="Q102" s="89">
        <f t="shared" si="26"/>
        <v>41932.478000000119</v>
      </c>
      <c r="S102" s="32">
        <f t="shared" si="27"/>
        <v>2.6293477196560255E-5</v>
      </c>
      <c r="T102">
        <v>1</v>
      </c>
      <c r="U102">
        <f t="shared" si="29"/>
        <v>2.6293477196560255E-5</v>
      </c>
      <c r="X102" s="9"/>
    </row>
    <row r="103" spans="1:24" ht="12.95" customHeight="1" x14ac:dyDescent="0.2">
      <c r="A103" s="83" t="s">
        <v>171</v>
      </c>
      <c r="B103" s="84" t="s">
        <v>51</v>
      </c>
      <c r="C103" s="102">
        <v>56961.614939999999</v>
      </c>
      <c r="D103" s="102">
        <v>4.0000000000000002E-4</v>
      </c>
      <c r="E103">
        <f t="shared" si="23"/>
        <v>33456.630252481526</v>
      </c>
      <c r="F103">
        <f t="shared" si="32"/>
        <v>33457</v>
      </c>
      <c r="G103">
        <f t="shared" si="28"/>
        <v>-0.14047639990167227</v>
      </c>
      <c r="K103">
        <f t="shared" si="30"/>
        <v>-0.14047639990167227</v>
      </c>
      <c r="O103">
        <f t="shared" ca="1" si="31"/>
        <v>-0.14131773030530417</v>
      </c>
      <c r="P103" s="32">
        <f t="shared" si="25"/>
        <v>-5.117383481964023E-3</v>
      </c>
      <c r="Q103" s="89">
        <f t="shared" si="26"/>
        <v>41943.114939999999</v>
      </c>
      <c r="S103" s="32">
        <f t="shared" si="27"/>
        <v>2.6187613701478228E-5</v>
      </c>
      <c r="T103">
        <v>1</v>
      </c>
      <c r="U103">
        <f t="shared" si="29"/>
        <v>2.6187613701478228E-5</v>
      </c>
      <c r="X103" s="9"/>
    </row>
    <row r="104" spans="1:24" ht="12.95" customHeight="1" x14ac:dyDescent="0.2">
      <c r="A104" s="83" t="s">
        <v>171</v>
      </c>
      <c r="B104" s="84" t="s">
        <v>51</v>
      </c>
      <c r="C104" s="102">
        <v>56961.614950000003</v>
      </c>
      <c r="D104" s="102">
        <v>2.9999999999999997E-4</v>
      </c>
      <c r="E104">
        <f t="shared" si="23"/>
        <v>33456.630278802506</v>
      </c>
      <c r="F104">
        <f t="shared" si="32"/>
        <v>33457</v>
      </c>
      <c r="G104">
        <f t="shared" si="28"/>
        <v>-0.14046639989828691</v>
      </c>
      <c r="K104">
        <f t="shared" si="30"/>
        <v>-0.14046639989828691</v>
      </c>
      <c r="O104">
        <f t="shared" ca="1" si="31"/>
        <v>-0.14131773030530417</v>
      </c>
      <c r="P104" s="32">
        <f t="shared" si="25"/>
        <v>-5.1174904277173569E-3</v>
      </c>
      <c r="Q104" s="89">
        <f t="shared" si="26"/>
        <v>41943.114950000003</v>
      </c>
      <c r="S104" s="32">
        <f t="shared" si="27"/>
        <v>2.6188708277778777E-5</v>
      </c>
      <c r="T104">
        <v>1</v>
      </c>
      <c r="U104">
        <f t="shared" si="29"/>
        <v>2.6188708277778777E-5</v>
      </c>
      <c r="X104" s="9"/>
    </row>
    <row r="105" spans="1:24" ht="12.95" customHeight="1" x14ac:dyDescent="0.2">
      <c r="A105" s="83" t="s">
        <v>171</v>
      </c>
      <c r="B105" s="84" t="s">
        <v>51</v>
      </c>
      <c r="C105" s="102">
        <v>56961.61563</v>
      </c>
      <c r="D105" s="102">
        <v>4.0000000000000002E-4</v>
      </c>
      <c r="E105">
        <f t="shared" si="23"/>
        <v>33456.632068628496</v>
      </c>
      <c r="F105">
        <f t="shared" si="32"/>
        <v>33457</v>
      </c>
      <c r="G105">
        <f t="shared" si="28"/>
        <v>-0.13978639990091324</v>
      </c>
      <c r="K105">
        <f t="shared" si="30"/>
        <v>-0.13978639990091324</v>
      </c>
      <c r="O105">
        <f t="shared" ca="1" si="31"/>
        <v>-0.14131773030530417</v>
      </c>
      <c r="P105" s="32">
        <f t="shared" si="25"/>
        <v>-5.124765993754209E-3</v>
      </c>
      <c r="Q105" s="89">
        <f t="shared" si="26"/>
        <v>41943.11563</v>
      </c>
      <c r="S105" s="32">
        <f t="shared" si="27"/>
        <v>2.6263226490739567E-5</v>
      </c>
      <c r="T105">
        <v>1</v>
      </c>
      <c r="U105">
        <f t="shared" si="29"/>
        <v>2.6263226490739567E-5</v>
      </c>
      <c r="X105" s="9"/>
    </row>
    <row r="106" spans="1:24" ht="12.95" customHeight="1" x14ac:dyDescent="0.2">
      <c r="A106" s="83" t="s">
        <v>171</v>
      </c>
      <c r="B106" s="84" t="s">
        <v>51</v>
      </c>
      <c r="C106" s="102">
        <v>56961.6158</v>
      </c>
      <c r="D106" s="102">
        <v>8.9999999999999998E-4</v>
      </c>
      <c r="E106">
        <f t="shared" si="23"/>
        <v>33456.632516084996</v>
      </c>
      <c r="F106">
        <f t="shared" si="32"/>
        <v>33457</v>
      </c>
      <c r="G106">
        <f t="shared" si="28"/>
        <v>-0.13961639990156982</v>
      </c>
      <c r="K106">
        <f t="shared" si="30"/>
        <v>-0.13961639990156982</v>
      </c>
      <c r="O106">
        <f t="shared" ca="1" si="31"/>
        <v>-0.14131773030530417</v>
      </c>
      <c r="P106" s="32">
        <f t="shared" si="25"/>
        <v>-5.1265858884174771E-3</v>
      </c>
      <c r="Q106" s="89">
        <f t="shared" si="26"/>
        <v>41943.1158</v>
      </c>
      <c r="S106" s="32">
        <f t="shared" si="27"/>
        <v>2.6281882871321211E-5</v>
      </c>
      <c r="T106">
        <v>1</v>
      </c>
      <c r="U106">
        <f t="shared" si="29"/>
        <v>2.6281882871321211E-5</v>
      </c>
      <c r="X106" s="9"/>
    </row>
    <row r="107" spans="1:24" ht="12.95" customHeight="1" x14ac:dyDescent="0.2">
      <c r="A107" s="81" t="s">
        <v>170</v>
      </c>
      <c r="B107" s="82"/>
      <c r="C107" s="101">
        <v>56992.007999999914</v>
      </c>
      <c r="D107" s="101">
        <v>1E-3</v>
      </c>
      <c r="E107">
        <f t="shared" si="23"/>
        <v>33536.627736196519</v>
      </c>
      <c r="F107">
        <f t="shared" si="32"/>
        <v>33537</v>
      </c>
      <c r="G107">
        <f t="shared" si="28"/>
        <v>-0.14143239999248181</v>
      </c>
      <c r="K107">
        <f t="shared" si="30"/>
        <v>-0.14143239999248181</v>
      </c>
      <c r="O107">
        <f t="shared" ca="1" si="31"/>
        <v>-0.14188696023108732</v>
      </c>
      <c r="P107" s="32">
        <f t="shared" si="25"/>
        <v>-5.1071658815699753E-3</v>
      </c>
      <c r="Q107" s="89">
        <f t="shared" si="26"/>
        <v>41973.507999999914</v>
      </c>
      <c r="S107" s="32">
        <f t="shared" si="27"/>
        <v>2.6083143341872423E-5</v>
      </c>
      <c r="T107">
        <v>1</v>
      </c>
      <c r="U107">
        <f t="shared" si="29"/>
        <v>2.6083143341872423E-5</v>
      </c>
      <c r="X107" s="9"/>
    </row>
    <row r="108" spans="1:24" ht="12.95" customHeight="1" x14ac:dyDescent="0.2">
      <c r="A108" s="83" t="s">
        <v>171</v>
      </c>
      <c r="B108" s="84" t="s">
        <v>51</v>
      </c>
      <c r="C108" s="102">
        <v>57019.552799999998</v>
      </c>
      <c r="D108" s="102">
        <v>8.0000000000000004E-4</v>
      </c>
      <c r="E108">
        <f t="shared" si="23"/>
        <v>33609.128323154386</v>
      </c>
      <c r="F108">
        <f t="shared" si="32"/>
        <v>33609.5</v>
      </c>
      <c r="G108">
        <f t="shared" si="28"/>
        <v>-0.14120939990243642</v>
      </c>
      <c r="K108">
        <f t="shared" si="30"/>
        <v>-0.14120939990243642</v>
      </c>
      <c r="O108">
        <f t="shared" ca="1" si="31"/>
        <v>-0.14240282485132832</v>
      </c>
      <c r="P108" s="32">
        <f t="shared" si="25"/>
        <v>-5.1095481417676482E-3</v>
      </c>
      <c r="Q108" s="89">
        <f t="shared" si="26"/>
        <v>42001.052799999998</v>
      </c>
      <c r="S108" s="32">
        <f t="shared" si="27"/>
        <v>2.6107482213041225E-5</v>
      </c>
      <c r="T108">
        <v>1</v>
      </c>
      <c r="U108">
        <f t="shared" si="29"/>
        <v>2.6107482213041225E-5</v>
      </c>
      <c r="X108" s="9"/>
    </row>
    <row r="109" spans="1:24" ht="12.95" customHeight="1" x14ac:dyDescent="0.2">
      <c r="A109" s="83" t="s">
        <v>171</v>
      </c>
      <c r="B109" s="84" t="s">
        <v>51</v>
      </c>
      <c r="C109" s="102">
        <v>57028.669710000002</v>
      </c>
      <c r="D109" s="102">
        <v>5.9999999999999995E-4</v>
      </c>
      <c r="E109">
        <f t="shared" si="23"/>
        <v>33633.124915115128</v>
      </c>
      <c r="F109">
        <f t="shared" si="32"/>
        <v>33633.5</v>
      </c>
      <c r="G109">
        <f t="shared" si="28"/>
        <v>-0.14250419990275986</v>
      </c>
      <c r="K109">
        <f t="shared" si="30"/>
        <v>-0.14250419990275986</v>
      </c>
      <c r="O109">
        <f t="shared" ca="1" si="31"/>
        <v>-0.14257359382906326</v>
      </c>
      <c r="P109" s="32">
        <f t="shared" si="25"/>
        <v>-5.095725716521283E-3</v>
      </c>
      <c r="Q109" s="89">
        <f t="shared" si="26"/>
        <v>42010.169710000002</v>
      </c>
      <c r="S109" s="32">
        <f t="shared" si="27"/>
        <v>2.5966420578016344E-5</v>
      </c>
      <c r="T109">
        <v>1</v>
      </c>
      <c r="U109">
        <f t="shared" si="29"/>
        <v>2.5966420578016344E-5</v>
      </c>
      <c r="X109" s="9"/>
    </row>
    <row r="110" spans="1:24" ht="12.95" customHeight="1" x14ac:dyDescent="0.2">
      <c r="A110" s="83" t="s">
        <v>171</v>
      </c>
      <c r="B110" s="84" t="s">
        <v>51</v>
      </c>
      <c r="C110" s="102">
        <v>57028.670019999998</v>
      </c>
      <c r="D110" s="102">
        <v>8.9999999999999998E-4</v>
      </c>
      <c r="E110">
        <f t="shared" si="23"/>
        <v>33633.1257310652</v>
      </c>
      <c r="F110">
        <f t="shared" si="32"/>
        <v>33633.5</v>
      </c>
      <c r="G110">
        <f t="shared" si="28"/>
        <v>-0.14219419990695314</v>
      </c>
      <c r="K110">
        <f t="shared" si="30"/>
        <v>-0.14219419990695314</v>
      </c>
      <c r="O110">
        <f t="shared" ca="1" si="31"/>
        <v>-0.14257359382906326</v>
      </c>
      <c r="P110" s="32">
        <f t="shared" si="25"/>
        <v>-5.0990329512986803E-3</v>
      </c>
      <c r="Q110" s="89">
        <f t="shared" si="26"/>
        <v>42010.170019999998</v>
      </c>
      <c r="S110" s="32">
        <f t="shared" si="27"/>
        <v>2.6000137038429729E-5</v>
      </c>
      <c r="T110">
        <v>1</v>
      </c>
      <c r="U110">
        <f t="shared" si="29"/>
        <v>2.6000137038429729E-5</v>
      </c>
      <c r="X110" s="9"/>
    </row>
    <row r="111" spans="1:24" ht="12.95" customHeight="1" x14ac:dyDescent="0.2">
      <c r="A111" s="83" t="s">
        <v>171</v>
      </c>
      <c r="B111" s="84" t="s">
        <v>51</v>
      </c>
      <c r="C111" s="102">
        <v>57028.6702</v>
      </c>
      <c r="D111" s="102">
        <v>2.9999999999999997E-4</v>
      </c>
      <c r="E111">
        <f t="shared" si="23"/>
        <v>33633.12620484268</v>
      </c>
      <c r="F111">
        <f t="shared" si="32"/>
        <v>33633.5</v>
      </c>
      <c r="G111">
        <f t="shared" si="28"/>
        <v>-0.14201419990422437</v>
      </c>
      <c r="K111">
        <f t="shared" si="30"/>
        <v>-0.14201419990422437</v>
      </c>
      <c r="O111">
        <f t="shared" ca="1" si="31"/>
        <v>-0.14257359382906326</v>
      </c>
      <c r="P111" s="32">
        <f t="shared" si="25"/>
        <v>-5.1009538935303236E-3</v>
      </c>
      <c r="Q111" s="89">
        <f t="shared" si="26"/>
        <v>42010.1702</v>
      </c>
      <c r="S111" s="32">
        <f t="shared" si="27"/>
        <v>2.6019730623922168E-5</v>
      </c>
      <c r="T111">
        <v>1</v>
      </c>
      <c r="U111">
        <f t="shared" si="29"/>
        <v>2.6019730623922168E-5</v>
      </c>
      <c r="X111" s="9"/>
    </row>
    <row r="112" spans="1:24" ht="12.95" customHeight="1" x14ac:dyDescent="0.2">
      <c r="A112" s="81" t="s">
        <v>170</v>
      </c>
      <c r="B112" s="82"/>
      <c r="C112" s="101">
        <v>57279.038000000175</v>
      </c>
      <c r="D112" s="101">
        <v>4.0000000000000001E-3</v>
      </c>
      <c r="E112">
        <f t="shared" si="23"/>
        <v>34292.118553863424</v>
      </c>
      <c r="F112">
        <f t="shared" si="32"/>
        <v>34292.5</v>
      </c>
      <c r="G112">
        <f t="shared" si="28"/>
        <v>-0.14492099972994765</v>
      </c>
      <c r="K112">
        <f t="shared" si="30"/>
        <v>-0.14492099972994765</v>
      </c>
      <c r="O112">
        <f t="shared" ca="1" si="31"/>
        <v>-0.14726262534270199</v>
      </c>
      <c r="P112" s="32">
        <f t="shared" si="25"/>
        <v>-5.0699878392285683E-3</v>
      </c>
      <c r="Q112" s="89">
        <f t="shared" si="26"/>
        <v>42260.538000000175</v>
      </c>
      <c r="S112" s="32">
        <f t="shared" si="27"/>
        <v>2.5704776689925567E-5</v>
      </c>
      <c r="T112">
        <v>1</v>
      </c>
      <c r="U112">
        <f t="shared" si="29"/>
        <v>2.5704776689925567E-5</v>
      </c>
      <c r="X112" s="9"/>
    </row>
    <row r="113" spans="1:24" ht="12.95" customHeight="1" x14ac:dyDescent="0.2">
      <c r="A113" s="81" t="s">
        <v>170</v>
      </c>
      <c r="B113" s="82"/>
      <c r="C113" s="101">
        <v>57313.98900000006</v>
      </c>
      <c r="D113" s="101">
        <v>2E-3</v>
      </c>
      <c r="E113">
        <f t="shared" si="23"/>
        <v>34384.112978028716</v>
      </c>
      <c r="F113">
        <f t="shared" si="32"/>
        <v>34384.5</v>
      </c>
      <c r="G113">
        <f t="shared" si="28"/>
        <v>-0.1470393998461077</v>
      </c>
      <c r="K113">
        <f t="shared" si="30"/>
        <v>-0.1470393998461077</v>
      </c>
      <c r="O113">
        <f t="shared" ca="1" si="31"/>
        <v>-0.1479172397573526</v>
      </c>
      <c r="P113" s="32">
        <f t="shared" si="25"/>
        <v>-5.0474944870240413E-3</v>
      </c>
      <c r="Q113" s="89">
        <f t="shared" si="26"/>
        <v>42295.48900000006</v>
      </c>
      <c r="S113" s="32">
        <f t="shared" si="27"/>
        <v>2.5477200596538092E-5</v>
      </c>
      <c r="T113">
        <v>1</v>
      </c>
      <c r="U113">
        <f t="shared" si="29"/>
        <v>2.5477200596538092E-5</v>
      </c>
      <c r="X113" s="9"/>
    </row>
    <row r="114" spans="1:24" ht="12.95" customHeight="1" x14ac:dyDescent="0.2">
      <c r="A114" s="81" t="s">
        <v>170</v>
      </c>
      <c r="B114" s="82"/>
      <c r="C114" s="101">
        <v>57314.183000000194</v>
      </c>
      <c r="D114" s="101">
        <v>2E-3</v>
      </c>
      <c r="E114">
        <f t="shared" si="23"/>
        <v>34384.623604857719</v>
      </c>
      <c r="F114">
        <f t="shared" si="32"/>
        <v>34385</v>
      </c>
      <c r="G114">
        <f t="shared" si="28"/>
        <v>-0.14300199970602989</v>
      </c>
      <c r="K114">
        <f t="shared" si="30"/>
        <v>-0.14300199970602989</v>
      </c>
      <c r="O114">
        <f t="shared" ca="1" si="31"/>
        <v>-0.14792079744438874</v>
      </c>
      <c r="P114" s="32">
        <f t="shared" si="25"/>
        <v>-5.0904177312382478E-3</v>
      </c>
      <c r="Q114" s="89">
        <f t="shared" si="26"/>
        <v>42295.683000000194</v>
      </c>
      <c r="S114" s="32">
        <f t="shared" si="27"/>
        <v>2.5912352678504749E-5</v>
      </c>
      <c r="T114">
        <v>1</v>
      </c>
      <c r="U114">
        <f t="shared" si="29"/>
        <v>2.5912352678504749E-5</v>
      </c>
      <c r="X114" s="9"/>
    </row>
    <row r="115" spans="1:24" ht="12.95" customHeight="1" x14ac:dyDescent="0.2">
      <c r="A115" s="92" t="s">
        <v>174</v>
      </c>
      <c r="B115" s="92" t="s">
        <v>40</v>
      </c>
      <c r="C115" s="103">
        <v>58354.961020429619</v>
      </c>
      <c r="D115" s="104">
        <v>6.4300000000000002E-4</v>
      </c>
      <c r="E115">
        <f t="shared" si="23"/>
        <v>37124.052367228374</v>
      </c>
      <c r="F115">
        <f t="shared" si="32"/>
        <v>37124.5</v>
      </c>
      <c r="G115">
        <f t="shared" si="28"/>
        <v>-0.1700669702840969</v>
      </c>
      <c r="L115">
        <f t="shared" ref="L115:L126" si="33">G115</f>
        <v>-0.1700669702840969</v>
      </c>
      <c r="O115">
        <f t="shared" ca="1" si="31"/>
        <v>-0.16741336471542559</v>
      </c>
      <c r="P115" s="32">
        <f t="shared" si="25"/>
        <v>-4.8070056997808891E-3</v>
      </c>
      <c r="Q115" s="89">
        <f t="shared" si="26"/>
        <v>43336.461020429619</v>
      </c>
      <c r="S115" s="32">
        <f t="shared" si="27"/>
        <v>2.3107303797725956E-5</v>
      </c>
      <c r="T115">
        <v>1</v>
      </c>
      <c r="U115">
        <f t="shared" si="29"/>
        <v>2.3107303797725956E-5</v>
      </c>
      <c r="X115" s="96" t="s">
        <v>179</v>
      </c>
    </row>
    <row r="116" spans="1:24" ht="12.95" customHeight="1" x14ac:dyDescent="0.2">
      <c r="A116" s="92" t="s">
        <v>174</v>
      </c>
      <c r="B116" s="92" t="s">
        <v>51</v>
      </c>
      <c r="C116" s="103">
        <v>58355.150400784798</v>
      </c>
      <c r="D116" s="104">
        <v>5.1900000000000004E-4</v>
      </c>
      <c r="E116">
        <f t="shared" si="23"/>
        <v>37124.550834703499</v>
      </c>
      <c r="F116">
        <f t="shared" si="32"/>
        <v>37125</v>
      </c>
      <c r="G116">
        <f t="shared" si="28"/>
        <v>-0.17064921510609565</v>
      </c>
      <c r="L116">
        <f t="shared" si="33"/>
        <v>-0.17064921510609565</v>
      </c>
      <c r="O116">
        <f t="shared" ca="1" si="31"/>
        <v>-0.16741692240246173</v>
      </c>
      <c r="P116" s="32">
        <f t="shared" si="25"/>
        <v>-4.8010204498730412E-3</v>
      </c>
      <c r="Q116" s="89">
        <f t="shared" si="26"/>
        <v>43336.650400784798</v>
      </c>
      <c r="S116" s="32">
        <f t="shared" si="27"/>
        <v>2.304979736009914E-5</v>
      </c>
      <c r="T116">
        <v>1</v>
      </c>
      <c r="U116">
        <f t="shared" si="29"/>
        <v>2.304979736009914E-5</v>
      </c>
      <c r="X116" s="96" t="s">
        <v>179</v>
      </c>
    </row>
    <row r="117" spans="1:24" ht="12.95" customHeight="1" x14ac:dyDescent="0.2">
      <c r="A117" s="92" t="s">
        <v>174</v>
      </c>
      <c r="B117" s="92" t="s">
        <v>40</v>
      </c>
      <c r="C117" s="103">
        <v>58365.978981882799</v>
      </c>
      <c r="D117" s="104">
        <v>4.66E-4</v>
      </c>
      <c r="E117">
        <f t="shared" ref="E117:E138" si="34">+(C117-C$7)/C$8</f>
        <v>37153.052711120232</v>
      </c>
      <c r="F117">
        <f t="shared" si="32"/>
        <v>37153.5</v>
      </c>
      <c r="G117">
        <f t="shared" si="28"/>
        <v>-0.16993631710647605</v>
      </c>
      <c r="L117">
        <f t="shared" si="33"/>
        <v>-0.16993631710647605</v>
      </c>
      <c r="O117">
        <f t="shared" ca="1" si="31"/>
        <v>-0.16761971056352196</v>
      </c>
      <c r="P117" s="32">
        <f t="shared" ref="P117:P138" si="35">+E$11+E$12*G117+E$13*G117^2</f>
        <v>-4.8083494101569943E-3</v>
      </c>
      <c r="Q117" s="89">
        <f t="shared" ref="Q117:Q138" si="36">+C117-15018.5</f>
        <v>43347.478981882799</v>
      </c>
      <c r="S117" s="32">
        <f t="shared" ref="S117:S138" si="37">+(P117-H117)^2</f>
        <v>2.3120224050157115E-5</v>
      </c>
      <c r="T117">
        <v>1</v>
      </c>
      <c r="U117">
        <f t="shared" si="29"/>
        <v>2.3120224050157115E-5</v>
      </c>
      <c r="X117" s="96" t="s">
        <v>179</v>
      </c>
    </row>
    <row r="118" spans="1:24" ht="12.95" customHeight="1" x14ac:dyDescent="0.2">
      <c r="A118" s="92" t="s">
        <v>174</v>
      </c>
      <c r="B118" s="92" t="s">
        <v>51</v>
      </c>
      <c r="C118" s="103">
        <v>58366.168319588061</v>
      </c>
      <c r="D118" s="104">
        <v>5.9699999999999998E-4</v>
      </c>
      <c r="E118">
        <f t="shared" si="34"/>
        <v>37153.551066336629</v>
      </c>
      <c r="F118">
        <f t="shared" si="32"/>
        <v>37154</v>
      </c>
      <c r="G118">
        <f t="shared" si="28"/>
        <v>-0.17056121183850337</v>
      </c>
      <c r="L118">
        <f t="shared" si="33"/>
        <v>-0.17056121183850337</v>
      </c>
      <c r="O118">
        <f t="shared" ca="1" si="31"/>
        <v>-0.16762326825055809</v>
      </c>
      <c r="P118" s="32">
        <f t="shared" si="35"/>
        <v>-4.8019247872228832E-3</v>
      </c>
      <c r="Q118" s="89">
        <f t="shared" si="36"/>
        <v>43347.668319588061</v>
      </c>
      <c r="S118" s="32">
        <f t="shared" si="37"/>
        <v>2.3058481662145531E-5</v>
      </c>
      <c r="T118">
        <v>1</v>
      </c>
      <c r="U118">
        <f t="shared" si="29"/>
        <v>2.3058481662145531E-5</v>
      </c>
      <c r="X118" s="96" t="s">
        <v>179</v>
      </c>
    </row>
    <row r="119" spans="1:24" ht="12.95" customHeight="1" x14ac:dyDescent="0.2">
      <c r="A119" s="92" t="s">
        <v>174</v>
      </c>
      <c r="B119" s="92" t="s">
        <v>40</v>
      </c>
      <c r="C119" s="103">
        <v>58380.036824482027</v>
      </c>
      <c r="D119" s="104">
        <v>5.3600000000000002E-4</v>
      </c>
      <c r="E119">
        <f t="shared" si="34"/>
        <v>37190.054317223818</v>
      </c>
      <c r="F119">
        <f t="shared" si="32"/>
        <v>37190.5</v>
      </c>
      <c r="G119">
        <f t="shared" si="28"/>
        <v>-0.16932611787342466</v>
      </c>
      <c r="L119">
        <f t="shared" si="33"/>
        <v>-0.16932611787342466</v>
      </c>
      <c r="O119">
        <f t="shared" ca="1" si="31"/>
        <v>-0.16788297940419669</v>
      </c>
      <c r="P119" s="32">
        <f t="shared" si="35"/>
        <v>-4.8146281788249345E-3</v>
      </c>
      <c r="Q119" s="89">
        <f t="shared" si="36"/>
        <v>43361.536824482027</v>
      </c>
      <c r="S119" s="32">
        <f t="shared" si="37"/>
        <v>2.3180644500335105E-5</v>
      </c>
      <c r="T119">
        <v>1</v>
      </c>
      <c r="U119">
        <f t="shared" si="29"/>
        <v>2.3180644500335105E-5</v>
      </c>
      <c r="X119" s="96" t="s">
        <v>179</v>
      </c>
    </row>
    <row r="120" spans="1:24" ht="12.95" customHeight="1" x14ac:dyDescent="0.2">
      <c r="A120" s="92" t="s">
        <v>174</v>
      </c>
      <c r="B120" s="92" t="s">
        <v>51</v>
      </c>
      <c r="C120" s="103">
        <v>58380.226270435378</v>
      </c>
      <c r="D120" s="104">
        <v>6.5600000000000001E-4</v>
      </c>
      <c r="E120">
        <f t="shared" si="34"/>
        <v>37190.552957359694</v>
      </c>
      <c r="F120">
        <f t="shared" si="32"/>
        <v>37191</v>
      </c>
      <c r="G120">
        <f t="shared" si="28"/>
        <v>-0.16984276452421909</v>
      </c>
      <c r="L120">
        <f t="shared" si="33"/>
        <v>-0.16984276452421909</v>
      </c>
      <c r="O120">
        <f t="shared" ca="1" si="31"/>
        <v>-0.16788653709123283</v>
      </c>
      <c r="P120" s="32">
        <f t="shared" si="35"/>
        <v>-4.8093117028671778E-3</v>
      </c>
      <c r="Q120" s="89">
        <f t="shared" si="36"/>
        <v>43361.726270435378</v>
      </c>
      <c r="S120" s="32">
        <f t="shared" si="37"/>
        <v>2.3129479055335194E-5</v>
      </c>
      <c r="T120">
        <v>1</v>
      </c>
      <c r="U120">
        <f t="shared" si="29"/>
        <v>2.3129479055335194E-5</v>
      </c>
      <c r="X120" s="96" t="s">
        <v>179</v>
      </c>
    </row>
    <row r="121" spans="1:24" ht="12.95" customHeight="1" x14ac:dyDescent="0.2">
      <c r="A121" s="92" t="s">
        <v>174</v>
      </c>
      <c r="B121" s="92" t="s">
        <v>40</v>
      </c>
      <c r="C121" s="103">
        <v>58384.595818223897</v>
      </c>
      <c r="D121" s="104">
        <v>5.31E-4</v>
      </c>
      <c r="E121">
        <f t="shared" si="34"/>
        <v>37202.054031225074</v>
      </c>
      <c r="F121">
        <f t="shared" si="32"/>
        <v>37202.5</v>
      </c>
      <c r="G121">
        <f t="shared" si="28"/>
        <v>-0.16943477600580081</v>
      </c>
      <c r="L121">
        <f t="shared" si="33"/>
        <v>-0.16943477600580081</v>
      </c>
      <c r="O121">
        <f t="shared" ca="1" si="31"/>
        <v>-0.16796836389306416</v>
      </c>
      <c r="P121" s="32">
        <f t="shared" si="35"/>
        <v>-4.813509740623759E-3</v>
      </c>
      <c r="Q121" s="89">
        <f t="shared" si="36"/>
        <v>43366.095818223897</v>
      </c>
      <c r="S121" s="32">
        <f t="shared" si="37"/>
        <v>2.3169876023079809E-5</v>
      </c>
      <c r="T121">
        <v>1</v>
      </c>
      <c r="U121">
        <f t="shared" si="29"/>
        <v>2.3169876023079809E-5</v>
      </c>
      <c r="X121" s="96" t="s">
        <v>179</v>
      </c>
    </row>
    <row r="122" spans="1:24" ht="12.95" customHeight="1" x14ac:dyDescent="0.2">
      <c r="A122" s="92" t="s">
        <v>174</v>
      </c>
      <c r="B122" s="92" t="s">
        <v>51</v>
      </c>
      <c r="C122" s="103">
        <v>58384.785539157689</v>
      </c>
      <c r="D122" s="104">
        <v>5.9299999999999999E-4</v>
      </c>
      <c r="E122">
        <f t="shared" si="34"/>
        <v>37202.553395136158</v>
      </c>
      <c r="F122">
        <f t="shared" si="32"/>
        <v>37203</v>
      </c>
      <c r="G122">
        <f t="shared" si="28"/>
        <v>-0.16967644221585942</v>
      </c>
      <c r="L122">
        <f t="shared" si="33"/>
        <v>-0.16967644221585942</v>
      </c>
      <c r="O122">
        <f t="shared" ca="1" si="31"/>
        <v>-0.1679719215801003</v>
      </c>
      <c r="P122" s="32">
        <f t="shared" si="35"/>
        <v>-4.8110228134834983E-3</v>
      </c>
      <c r="Q122" s="89">
        <f t="shared" si="36"/>
        <v>43366.285539157689</v>
      </c>
      <c r="S122" s="32">
        <f t="shared" si="37"/>
        <v>2.3145940511858677E-5</v>
      </c>
      <c r="T122">
        <v>1</v>
      </c>
      <c r="U122">
        <f t="shared" si="29"/>
        <v>2.3145940511858677E-5</v>
      </c>
      <c r="X122" s="96" t="s">
        <v>179</v>
      </c>
    </row>
    <row r="123" spans="1:24" ht="12.95" customHeight="1" x14ac:dyDescent="0.2">
      <c r="A123" s="92" t="s">
        <v>174</v>
      </c>
      <c r="B123" s="92" t="s">
        <v>40</v>
      </c>
      <c r="C123" s="103">
        <v>58394.47395627806</v>
      </c>
      <c r="D123" s="104">
        <v>5.2300000000000003E-4</v>
      </c>
      <c r="E123">
        <f t="shared" si="34"/>
        <v>37228.054249305271</v>
      </c>
      <c r="F123">
        <f t="shared" si="32"/>
        <v>37228.5</v>
      </c>
      <c r="G123">
        <f t="shared" si="28"/>
        <v>-0.16935192184610059</v>
      </c>
      <c r="L123">
        <f t="shared" si="33"/>
        <v>-0.16935192184610059</v>
      </c>
      <c r="O123">
        <f t="shared" ca="1" si="31"/>
        <v>-0.16815336361894365</v>
      </c>
      <c r="P123" s="32">
        <f t="shared" si="35"/>
        <v>-4.8143625589317316E-3</v>
      </c>
      <c r="Q123" s="89">
        <f t="shared" si="36"/>
        <v>43375.97395627806</v>
      </c>
      <c r="S123" s="32">
        <f t="shared" si="37"/>
        <v>2.3178086848843689E-5</v>
      </c>
      <c r="T123">
        <v>1</v>
      </c>
      <c r="U123">
        <f t="shared" si="29"/>
        <v>2.3178086848843689E-5</v>
      </c>
      <c r="X123" s="96" t="s">
        <v>179</v>
      </c>
    </row>
    <row r="124" spans="1:24" ht="12.95" customHeight="1" x14ac:dyDescent="0.2">
      <c r="A124" s="92" t="s">
        <v>174</v>
      </c>
      <c r="B124" s="92" t="s">
        <v>51</v>
      </c>
      <c r="C124" s="103">
        <v>58394.66378078144</v>
      </c>
      <c r="D124" s="104">
        <v>5.1099999999999995E-4</v>
      </c>
      <c r="E124">
        <f t="shared" si="34"/>
        <v>37228.553885821566</v>
      </c>
      <c r="F124">
        <f t="shared" si="32"/>
        <v>37229</v>
      </c>
      <c r="G124">
        <f t="shared" ref="G124:G138" si="38">+C124-(C$7+F124*C$8)</f>
        <v>-0.16949001846660394</v>
      </c>
      <c r="L124">
        <f t="shared" si="33"/>
        <v>-0.16949001846660394</v>
      </c>
      <c r="O124">
        <f t="shared" ca="1" si="31"/>
        <v>-0.16815692130597984</v>
      </c>
      <c r="P124" s="32">
        <f t="shared" si="35"/>
        <v>-4.812941182640855E-3</v>
      </c>
      <c r="Q124" s="89">
        <f t="shared" si="36"/>
        <v>43376.16378078144</v>
      </c>
      <c r="S124" s="32">
        <f t="shared" si="37"/>
        <v>2.3164402827560351E-5</v>
      </c>
      <c r="T124">
        <v>1</v>
      </c>
      <c r="U124">
        <f t="shared" ref="U124:U138" si="39">T124*S124</f>
        <v>2.3164402827560351E-5</v>
      </c>
      <c r="X124" s="96" t="s">
        <v>179</v>
      </c>
    </row>
    <row r="125" spans="1:24" ht="12.95" customHeight="1" x14ac:dyDescent="0.2">
      <c r="A125" s="92" t="s">
        <v>174</v>
      </c>
      <c r="B125" s="92" t="s">
        <v>51</v>
      </c>
      <c r="C125" s="103">
        <v>58408.341421052814</v>
      </c>
      <c r="D125" s="104">
        <v>7.9199999999999995E-4</v>
      </c>
      <c r="E125">
        <f t="shared" si="34"/>
        <v>37264.554762497748</v>
      </c>
      <c r="F125">
        <f t="shared" si="32"/>
        <v>37265</v>
      </c>
      <c r="G125">
        <f t="shared" si="38"/>
        <v>-0.16915694709314266</v>
      </c>
      <c r="L125">
        <f t="shared" si="33"/>
        <v>-0.16915694709314266</v>
      </c>
      <c r="O125">
        <f t="shared" ca="1" si="31"/>
        <v>-0.16841307477258224</v>
      </c>
      <c r="P125" s="32">
        <f t="shared" si="35"/>
        <v>-4.8163698111631428E-3</v>
      </c>
      <c r="Q125" s="89">
        <f t="shared" si="36"/>
        <v>43389.841421052814</v>
      </c>
      <c r="S125" s="32">
        <f t="shared" si="37"/>
        <v>2.3197418157883687E-5</v>
      </c>
      <c r="T125">
        <v>1</v>
      </c>
      <c r="U125">
        <f t="shared" si="39"/>
        <v>2.3197418157883687E-5</v>
      </c>
      <c r="X125" s="96" t="s">
        <v>179</v>
      </c>
    </row>
    <row r="126" spans="1:24" ht="12.95" customHeight="1" x14ac:dyDescent="0.2">
      <c r="A126" s="92" t="s">
        <v>174</v>
      </c>
      <c r="B126" s="92" t="s">
        <v>40</v>
      </c>
      <c r="C126" s="103">
        <v>58408.531502806582</v>
      </c>
      <c r="D126" s="104">
        <v>7.45E-4</v>
      </c>
      <c r="E126">
        <f t="shared" si="34"/>
        <v>37265.055076122029</v>
      </c>
      <c r="F126">
        <f t="shared" si="32"/>
        <v>37265.5</v>
      </c>
      <c r="G126">
        <f t="shared" si="38"/>
        <v>-0.16903779332642443</v>
      </c>
      <c r="L126">
        <f t="shared" si="33"/>
        <v>-0.16903779332642443</v>
      </c>
      <c r="O126">
        <f t="shared" ca="1" si="31"/>
        <v>-0.16841663245961838</v>
      </c>
      <c r="P126" s="32">
        <f t="shared" si="35"/>
        <v>-4.817596751183725E-3</v>
      </c>
      <c r="Q126" s="89">
        <f t="shared" si="36"/>
        <v>43390.031502806582</v>
      </c>
      <c r="S126" s="32">
        <f t="shared" si="37"/>
        <v>2.3209238457015982E-5</v>
      </c>
      <c r="T126">
        <v>1</v>
      </c>
      <c r="U126">
        <f t="shared" si="39"/>
        <v>2.3209238457015982E-5</v>
      </c>
      <c r="X126" s="96" t="s">
        <v>179</v>
      </c>
    </row>
    <row r="127" spans="1:24" ht="12.95" customHeight="1" x14ac:dyDescent="0.2">
      <c r="A127" s="85" t="s">
        <v>0</v>
      </c>
      <c r="B127" s="86" t="s">
        <v>40</v>
      </c>
      <c r="C127" s="105">
        <v>58435.125146999999</v>
      </c>
      <c r="D127" s="105">
        <v>5.8999999999999998E-5</v>
      </c>
      <c r="E127">
        <f t="shared" si="34"/>
        <v>37335.052128682422</v>
      </c>
      <c r="F127">
        <f t="shared" si="32"/>
        <v>37335.5</v>
      </c>
      <c r="G127">
        <f t="shared" si="38"/>
        <v>-0.17015759990317747</v>
      </c>
      <c r="K127">
        <f t="shared" ref="K127:K138" si="40">G127</f>
        <v>-0.17015759990317747</v>
      </c>
      <c r="O127">
        <f t="shared" ca="1" si="31"/>
        <v>-0.16891470864467864</v>
      </c>
      <c r="P127" s="32">
        <f t="shared" si="35"/>
        <v>-4.8060737532981922E-3</v>
      </c>
      <c r="Q127" s="89">
        <f t="shared" si="36"/>
        <v>43416.625146999999</v>
      </c>
      <c r="S127" s="32">
        <f t="shared" si="37"/>
        <v>2.3098344922141774E-5</v>
      </c>
      <c r="T127">
        <v>1</v>
      </c>
      <c r="U127">
        <f t="shared" si="39"/>
        <v>2.3098344922141774E-5</v>
      </c>
      <c r="X127" s="9"/>
    </row>
    <row r="128" spans="1:24" ht="12.95" customHeight="1" x14ac:dyDescent="0.2">
      <c r="A128" s="85" t="s">
        <v>0</v>
      </c>
      <c r="B128" s="86" t="s">
        <v>51</v>
      </c>
      <c r="C128" s="105">
        <v>58436.075100000002</v>
      </c>
      <c r="D128" s="105">
        <v>1.8E-3</v>
      </c>
      <c r="E128">
        <f t="shared" si="34"/>
        <v>37337.552497176017</v>
      </c>
      <c r="F128">
        <f t="shared" si="32"/>
        <v>37338</v>
      </c>
      <c r="G128">
        <f t="shared" si="38"/>
        <v>-0.17001759989943821</v>
      </c>
      <c r="K128">
        <f t="shared" si="40"/>
        <v>-0.17001759989943821</v>
      </c>
      <c r="O128">
        <f t="shared" ref="O128:O138" ca="1" si="41">+C$11+C$12*$F128</f>
        <v>-0.16893249707985938</v>
      </c>
      <c r="P128" s="32">
        <f t="shared" si="35"/>
        <v>-4.8075134245793537E-3</v>
      </c>
      <c r="Q128" s="89">
        <f t="shared" si="36"/>
        <v>43417.575100000002</v>
      </c>
      <c r="S128" s="32">
        <f t="shared" si="37"/>
        <v>2.3112185327510704E-5</v>
      </c>
      <c r="T128">
        <v>1</v>
      </c>
      <c r="U128">
        <f t="shared" si="39"/>
        <v>2.3112185327510704E-5</v>
      </c>
      <c r="X128" s="9"/>
    </row>
    <row r="129" spans="1:24" ht="12.95" customHeight="1" x14ac:dyDescent="0.2">
      <c r="A129" s="85" t="s">
        <v>0</v>
      </c>
      <c r="B129" s="86" t="s">
        <v>40</v>
      </c>
      <c r="C129" s="105">
        <v>58440.063920000001</v>
      </c>
      <c r="D129" s="105">
        <v>8.0000000000000004E-4</v>
      </c>
      <c r="E129">
        <f t="shared" si="34"/>
        <v>37348.051458550515</v>
      </c>
      <c r="F129">
        <f t="shared" si="32"/>
        <v>37348.5</v>
      </c>
      <c r="G129">
        <f t="shared" si="38"/>
        <v>-0.17041219990642276</v>
      </c>
      <c r="K129">
        <f t="shared" si="40"/>
        <v>-0.17041219990642276</v>
      </c>
      <c r="O129">
        <f t="shared" ca="1" si="41"/>
        <v>-0.16900720850761838</v>
      </c>
      <c r="P129" s="32">
        <f t="shared" si="35"/>
        <v>-4.8034563057298314E-3</v>
      </c>
      <c r="Q129" s="89">
        <f t="shared" si="36"/>
        <v>43421.563920000001</v>
      </c>
      <c r="S129" s="32">
        <f t="shared" si="37"/>
        <v>2.3073192481055679E-5</v>
      </c>
      <c r="T129">
        <v>1</v>
      </c>
      <c r="U129">
        <f t="shared" si="39"/>
        <v>2.3073192481055679E-5</v>
      </c>
      <c r="X129" s="9"/>
    </row>
    <row r="130" spans="1:24" ht="12.95" customHeight="1" x14ac:dyDescent="0.2">
      <c r="A130" s="90" t="s">
        <v>173</v>
      </c>
      <c r="B130" s="91" t="s">
        <v>40</v>
      </c>
      <c r="C130" s="106">
        <v>58785.030119999778</v>
      </c>
      <c r="D130" s="106">
        <v>8.0000000000000007E-5</v>
      </c>
      <c r="E130">
        <f t="shared" si="34"/>
        <v>38256.035977607891</v>
      </c>
      <c r="F130">
        <f t="shared" si="32"/>
        <v>38256.5</v>
      </c>
      <c r="G130">
        <f t="shared" si="38"/>
        <v>-0.17629380012658658</v>
      </c>
      <c r="K130">
        <f t="shared" si="40"/>
        <v>-0.17629380012658658</v>
      </c>
      <c r="O130">
        <f t="shared" ca="1" si="41"/>
        <v>-0.1754679681652572</v>
      </c>
      <c r="P130" s="32">
        <f t="shared" si="35"/>
        <v>-4.7432403202291081E-3</v>
      </c>
      <c r="Q130" s="89">
        <f t="shared" si="36"/>
        <v>43766.530119999778</v>
      </c>
      <c r="S130" s="32">
        <f t="shared" si="37"/>
        <v>2.2498328735447132E-5</v>
      </c>
      <c r="T130">
        <v>1</v>
      </c>
      <c r="U130">
        <f t="shared" si="39"/>
        <v>2.2498328735447132E-5</v>
      </c>
      <c r="X130" s="9"/>
    </row>
    <row r="131" spans="1:24" ht="12.95" customHeight="1" x14ac:dyDescent="0.2">
      <c r="A131" s="90" t="s">
        <v>173</v>
      </c>
      <c r="B131" s="91" t="s">
        <v>40</v>
      </c>
      <c r="C131" s="106">
        <v>58815.044300000183</v>
      </c>
      <c r="D131" s="106">
        <v>8.0000000000000007E-5</v>
      </c>
      <c r="E131">
        <f t="shared" si="34"/>
        <v>38335.036212392013</v>
      </c>
      <c r="F131">
        <f t="shared" si="32"/>
        <v>38335.5</v>
      </c>
      <c r="G131">
        <f t="shared" si="38"/>
        <v>-0.1762045997165842</v>
      </c>
      <c r="K131">
        <f t="shared" si="40"/>
        <v>-0.1762045997165842</v>
      </c>
      <c r="O131">
        <f t="shared" ca="1" si="41"/>
        <v>-0.17603008271696804</v>
      </c>
      <c r="P131" s="32">
        <f t="shared" si="35"/>
        <v>-4.7441499695416401E-3</v>
      </c>
      <c r="Q131" s="89">
        <f t="shared" si="36"/>
        <v>43796.544300000183</v>
      </c>
      <c r="S131" s="32">
        <f t="shared" si="37"/>
        <v>2.2506958933501945E-5</v>
      </c>
      <c r="T131">
        <v>1</v>
      </c>
      <c r="U131">
        <f t="shared" si="39"/>
        <v>2.2506958933501945E-5</v>
      </c>
      <c r="X131" s="9"/>
    </row>
    <row r="132" spans="1:24" ht="12.95" customHeight="1" x14ac:dyDescent="0.2">
      <c r="A132" s="87" t="s">
        <v>172</v>
      </c>
      <c r="B132" s="88" t="s">
        <v>51</v>
      </c>
      <c r="C132" s="107">
        <v>59141.012990000003</v>
      </c>
      <c r="D132" s="107">
        <v>6.9999999999999994E-5</v>
      </c>
      <c r="E132">
        <f t="shared" si="34"/>
        <v>39193.017441328186</v>
      </c>
      <c r="F132">
        <f t="shared" si="32"/>
        <v>39193.5</v>
      </c>
      <c r="G132">
        <f t="shared" si="38"/>
        <v>-0.18333619990153238</v>
      </c>
      <c r="K132">
        <f t="shared" si="40"/>
        <v>-0.18333619990153238</v>
      </c>
      <c r="O132">
        <f t="shared" ca="1" si="41"/>
        <v>-0.18213507367099233</v>
      </c>
      <c r="P132" s="32">
        <f t="shared" si="35"/>
        <v>-4.6717718918067638E-3</v>
      </c>
      <c r="Q132" s="89">
        <f t="shared" si="36"/>
        <v>44122.512990000003</v>
      </c>
      <c r="S132" s="32">
        <f t="shared" si="37"/>
        <v>2.1825452609075749E-5</v>
      </c>
      <c r="T132">
        <v>1</v>
      </c>
      <c r="U132">
        <f t="shared" si="39"/>
        <v>2.1825452609075749E-5</v>
      </c>
      <c r="X132" s="9"/>
    </row>
    <row r="133" spans="1:24" ht="12.95" customHeight="1" x14ac:dyDescent="0.2">
      <c r="A133" s="87" t="s">
        <v>172</v>
      </c>
      <c r="B133" s="88" t="s">
        <v>51</v>
      </c>
      <c r="C133" s="107">
        <v>59167.988360000003</v>
      </c>
      <c r="D133" s="107">
        <v>6.0000000000000002E-5</v>
      </c>
      <c r="E133">
        <f t="shared" si="34"/>
        <v>39264.01923325986</v>
      </c>
      <c r="F133">
        <f t="shared" si="32"/>
        <v>39264.5</v>
      </c>
      <c r="G133">
        <f t="shared" si="38"/>
        <v>-0.18265539989806712</v>
      </c>
      <c r="K133">
        <f t="shared" si="40"/>
        <v>-0.18265539989806712</v>
      </c>
      <c r="O133">
        <f t="shared" ca="1" si="41"/>
        <v>-0.18264026523012492</v>
      </c>
      <c r="P133" s="32">
        <f t="shared" si="35"/>
        <v>-4.6786507919238931E-3</v>
      </c>
      <c r="Q133" s="89">
        <f t="shared" si="36"/>
        <v>44149.488360000003</v>
      </c>
      <c r="S133" s="32">
        <f t="shared" si="37"/>
        <v>2.1889773232770073E-5</v>
      </c>
      <c r="T133">
        <v>1</v>
      </c>
      <c r="U133">
        <f t="shared" si="39"/>
        <v>2.1889773232770073E-5</v>
      </c>
      <c r="X133" s="9"/>
    </row>
    <row r="134" spans="1:24" ht="12.95" customHeight="1" x14ac:dyDescent="0.2">
      <c r="A134" s="87" t="s">
        <v>172</v>
      </c>
      <c r="B134" s="88" t="s">
        <v>40</v>
      </c>
      <c r="C134" s="107">
        <v>59186.032420000003</v>
      </c>
      <c r="D134" s="107">
        <v>8.0000000000000007E-5</v>
      </c>
      <c r="E134">
        <f t="shared" si="34"/>
        <v>39311.512950444187</v>
      </c>
      <c r="F134">
        <f t="shared" si="32"/>
        <v>39312</v>
      </c>
      <c r="G134">
        <f t="shared" si="38"/>
        <v>-0.18504239989852067</v>
      </c>
      <c r="K134">
        <f t="shared" si="40"/>
        <v>-0.18504239989852067</v>
      </c>
      <c r="O134">
        <f t="shared" ca="1" si="41"/>
        <v>-0.18297824549855865</v>
      </c>
      <c r="P134" s="32">
        <f t="shared" si="35"/>
        <v>-4.6545604779016404E-3</v>
      </c>
      <c r="Q134" s="89">
        <f t="shared" si="36"/>
        <v>44167.532420000003</v>
      </c>
      <c r="S134" s="32">
        <f t="shared" si="37"/>
        <v>2.1664933242443947E-5</v>
      </c>
      <c r="T134">
        <v>1</v>
      </c>
      <c r="U134">
        <f t="shared" si="39"/>
        <v>2.1664933242443947E-5</v>
      </c>
      <c r="X134" s="9"/>
    </row>
    <row r="135" spans="1:24" ht="12.95" customHeight="1" x14ac:dyDescent="0.2">
      <c r="A135" s="87" t="s">
        <v>172</v>
      </c>
      <c r="B135" s="88" t="s">
        <v>51</v>
      </c>
      <c r="C135" s="107">
        <v>59186.984729999996</v>
      </c>
      <c r="D135" s="107">
        <v>4.0000000000000003E-5</v>
      </c>
      <c r="E135">
        <f t="shared" si="34"/>
        <v>39314.019522790521</v>
      </c>
      <c r="F135">
        <f t="shared" si="32"/>
        <v>39314.5</v>
      </c>
      <c r="G135">
        <f t="shared" si="38"/>
        <v>-0.18254539990448393</v>
      </c>
      <c r="K135">
        <f t="shared" si="40"/>
        <v>-0.18254539990448393</v>
      </c>
      <c r="O135">
        <f t="shared" ca="1" si="41"/>
        <v>-0.18299603393373939</v>
      </c>
      <c r="P135" s="32">
        <f t="shared" si="35"/>
        <v>-4.6797628514045134E-3</v>
      </c>
      <c r="Q135" s="89">
        <f t="shared" si="36"/>
        <v>44168.484729999996</v>
      </c>
      <c r="S135" s="32">
        <f t="shared" si="37"/>
        <v>2.19001803453857E-5</v>
      </c>
      <c r="T135">
        <v>1</v>
      </c>
      <c r="U135">
        <f t="shared" si="39"/>
        <v>2.19001803453857E-5</v>
      </c>
      <c r="X135" s="9"/>
    </row>
    <row r="136" spans="1:24" ht="12.95" customHeight="1" x14ac:dyDescent="0.2">
      <c r="A136" s="93" t="s">
        <v>176</v>
      </c>
      <c r="B136" s="94" t="s">
        <v>51</v>
      </c>
      <c r="C136" s="108">
        <v>60206.116713999771</v>
      </c>
      <c r="D136" s="108">
        <v>6.4499999999999996E-4</v>
      </c>
      <c r="E136">
        <f t="shared" si="34"/>
        <v>41996.473816424565</v>
      </c>
      <c r="F136">
        <f t="shared" si="32"/>
        <v>41997</v>
      </c>
      <c r="G136">
        <f t="shared" si="38"/>
        <v>-0.19991040012973826</v>
      </c>
      <c r="K136">
        <f t="shared" si="40"/>
        <v>-0.19991040012973826</v>
      </c>
      <c r="O136">
        <f t="shared" ca="1" si="41"/>
        <v>-0.2020830248826557</v>
      </c>
      <c r="P136" s="32">
        <f t="shared" si="35"/>
        <v>-4.5062892109899106E-3</v>
      </c>
      <c r="Q136" s="89">
        <f t="shared" si="36"/>
        <v>45187.616713999771</v>
      </c>
      <c r="S136" s="32">
        <f t="shared" si="37"/>
        <v>2.0306642453084071E-5</v>
      </c>
      <c r="T136">
        <v>1</v>
      </c>
      <c r="U136">
        <f t="shared" si="39"/>
        <v>2.0306642453084071E-5</v>
      </c>
      <c r="X136" s="97" t="s">
        <v>179</v>
      </c>
    </row>
    <row r="137" spans="1:24" ht="12.95" customHeight="1" x14ac:dyDescent="0.2">
      <c r="A137" s="93" t="s">
        <v>178</v>
      </c>
      <c r="B137" s="92" t="str">
        <f>IF([1]Sheet1!K4389="P","I","II")</f>
        <v>II</v>
      </c>
      <c r="C137" s="108">
        <v>60219.98277800018</v>
      </c>
      <c r="D137" s="108">
        <v>8.0000000000000004E-4</v>
      </c>
      <c r="E137">
        <f t="shared" si="34"/>
        <v>42032.970642643013</v>
      </c>
      <c r="F137">
        <f t="shared" si="32"/>
        <v>42033.5</v>
      </c>
      <c r="G137">
        <f t="shared" si="38"/>
        <v>-0.20111619972158223</v>
      </c>
      <c r="K137">
        <f t="shared" si="40"/>
        <v>-0.20111619972158223</v>
      </c>
      <c r="O137">
        <f t="shared" ca="1" si="41"/>
        <v>-0.20234273603629424</v>
      </c>
      <c r="P137" s="32">
        <f t="shared" si="35"/>
        <v>-4.4943989166721611E-3</v>
      </c>
      <c r="Q137" s="89">
        <f t="shared" si="36"/>
        <v>45201.48277800018</v>
      </c>
      <c r="S137" s="32">
        <f t="shared" si="37"/>
        <v>2.0199621622183894E-5</v>
      </c>
      <c r="T137">
        <v>1</v>
      </c>
      <c r="U137">
        <f t="shared" si="39"/>
        <v>2.0199621622183894E-5</v>
      </c>
      <c r="X137" s="97" t="s">
        <v>179</v>
      </c>
    </row>
    <row r="138" spans="1:24" ht="12.95" customHeight="1" x14ac:dyDescent="0.2">
      <c r="A138" s="93" t="s">
        <v>177</v>
      </c>
      <c r="B138" s="94" t="s">
        <v>51</v>
      </c>
      <c r="C138" s="108">
        <v>60234.989249999999</v>
      </c>
      <c r="D138" s="108">
        <v>1.6000000000000001E-4</v>
      </c>
      <c r="E138">
        <f t="shared" si="34"/>
        <v>42072.469133398088</v>
      </c>
      <c r="F138">
        <f t="shared" si="32"/>
        <v>42073</v>
      </c>
      <c r="G138">
        <f t="shared" si="38"/>
        <v>-0.2016895999040571</v>
      </c>
      <c r="K138">
        <f t="shared" si="40"/>
        <v>-0.2016895999040571</v>
      </c>
      <c r="O138">
        <f t="shared" ca="1" si="41"/>
        <v>-0.20262379331214972</v>
      </c>
      <c r="P138" s="32">
        <f t="shared" si="35"/>
        <v>-4.4887517452967974E-3</v>
      </c>
      <c r="Q138" s="89">
        <f t="shared" si="36"/>
        <v>45216.489249999999</v>
      </c>
      <c r="S138" s="32">
        <f t="shared" si="37"/>
        <v>2.0148892230905045E-5</v>
      </c>
      <c r="T138">
        <v>1</v>
      </c>
      <c r="U138">
        <f t="shared" si="39"/>
        <v>2.0148892230905045E-5</v>
      </c>
      <c r="X138" s="97" t="s">
        <v>179</v>
      </c>
    </row>
    <row r="139" spans="1:24" ht="12.95" customHeight="1" x14ac:dyDescent="0.2">
      <c r="C139" s="95"/>
      <c r="D139" s="95"/>
      <c r="X139" s="9"/>
    </row>
    <row r="140" spans="1:24" ht="12.95" customHeight="1" x14ac:dyDescent="0.2">
      <c r="C140" s="95"/>
      <c r="D140" s="95"/>
      <c r="X140" s="9"/>
    </row>
    <row r="141" spans="1:24" ht="12.95" customHeight="1" x14ac:dyDescent="0.2">
      <c r="C141" s="95"/>
      <c r="D141" s="95"/>
      <c r="X141" s="9"/>
    </row>
    <row r="142" spans="1:24" ht="12.95" customHeight="1" x14ac:dyDescent="0.2">
      <c r="C142" s="95"/>
      <c r="D142" s="95"/>
      <c r="X142" s="9"/>
    </row>
    <row r="143" spans="1:24" ht="12.95" customHeight="1" x14ac:dyDescent="0.2">
      <c r="C143" s="95"/>
      <c r="D143" s="95"/>
      <c r="X143" s="9"/>
    </row>
    <row r="144" spans="1:24" ht="12.95" customHeight="1" x14ac:dyDescent="0.2">
      <c r="C144" s="95"/>
      <c r="D144" s="95"/>
      <c r="X144" s="9"/>
    </row>
    <row r="145" spans="3:24" ht="12.95" customHeight="1" x14ac:dyDescent="0.2">
      <c r="C145" s="95"/>
      <c r="D145" s="95"/>
      <c r="X145" s="9"/>
    </row>
    <row r="146" spans="3:24" ht="12.95" customHeight="1" x14ac:dyDescent="0.2">
      <c r="C146" s="95"/>
      <c r="D146" s="95"/>
      <c r="X146" s="9"/>
    </row>
    <row r="147" spans="3:24" ht="12.95" customHeight="1" x14ac:dyDescent="0.2">
      <c r="C147" s="9"/>
      <c r="D147" s="9"/>
      <c r="X147" s="9"/>
    </row>
    <row r="148" spans="3:24" ht="12.95" customHeight="1" x14ac:dyDescent="0.2">
      <c r="C148" s="9"/>
      <c r="D148" s="9"/>
      <c r="X148" s="9"/>
    </row>
    <row r="149" spans="3:24" ht="12.95" customHeight="1" x14ac:dyDescent="0.2">
      <c r="C149" s="9"/>
      <c r="D149" s="9"/>
      <c r="X149" s="9"/>
    </row>
    <row r="150" spans="3:24" ht="12.95" customHeight="1" x14ac:dyDescent="0.2">
      <c r="C150" s="9"/>
      <c r="D150" s="9"/>
      <c r="X150" s="9"/>
    </row>
    <row r="151" spans="3:24" ht="12.95" customHeight="1" x14ac:dyDescent="0.2">
      <c r="C151" s="9"/>
      <c r="D151" s="9"/>
      <c r="X151" s="9"/>
    </row>
    <row r="152" spans="3:24" ht="12.95" customHeight="1" x14ac:dyDescent="0.2">
      <c r="C152" s="9"/>
      <c r="D152" s="9"/>
      <c r="X152" s="9"/>
    </row>
    <row r="153" spans="3:24" ht="12.95" customHeight="1" x14ac:dyDescent="0.2">
      <c r="C153" s="9"/>
      <c r="D153" s="9"/>
      <c r="X153" s="9"/>
    </row>
    <row r="154" spans="3:24" ht="12.95" customHeight="1" x14ac:dyDescent="0.2">
      <c r="C154" s="9"/>
      <c r="D154" s="9"/>
      <c r="X154" s="9"/>
    </row>
    <row r="155" spans="3:24" ht="12.95" customHeight="1" x14ac:dyDescent="0.2">
      <c r="C155" s="9"/>
      <c r="D155" s="9"/>
      <c r="X155" s="9"/>
    </row>
    <row r="156" spans="3:24" ht="12.95" customHeight="1" x14ac:dyDescent="0.2">
      <c r="C156" s="9"/>
      <c r="D156" s="9"/>
      <c r="X156" s="9"/>
    </row>
    <row r="157" spans="3:24" ht="12.95" customHeight="1" x14ac:dyDescent="0.2">
      <c r="C157" s="9"/>
      <c r="D157" s="9"/>
      <c r="X157" s="9"/>
    </row>
    <row r="158" spans="3:24" ht="12.95" customHeight="1" x14ac:dyDescent="0.2">
      <c r="C158" s="9"/>
      <c r="D158" s="9"/>
      <c r="X158" s="9"/>
    </row>
    <row r="159" spans="3:24" ht="12.95" customHeight="1" x14ac:dyDescent="0.2">
      <c r="C159" s="9"/>
      <c r="D159" s="9"/>
      <c r="X159" s="9"/>
    </row>
    <row r="160" spans="3:24" ht="12.95" customHeight="1" x14ac:dyDescent="0.2">
      <c r="C160" s="9"/>
      <c r="D160" s="9"/>
      <c r="X160" s="9"/>
    </row>
    <row r="161" spans="3:24" ht="12.95" customHeight="1" x14ac:dyDescent="0.2">
      <c r="C161" s="9"/>
      <c r="D161" s="9"/>
      <c r="X161" s="9"/>
    </row>
    <row r="162" spans="3:24" ht="12.95" customHeight="1" x14ac:dyDescent="0.2">
      <c r="C162" s="9"/>
      <c r="D162" s="9"/>
      <c r="X162" s="9"/>
    </row>
    <row r="163" spans="3:24" ht="12.95" customHeight="1" x14ac:dyDescent="0.2">
      <c r="C163" s="9"/>
      <c r="D163" s="9"/>
      <c r="X163" s="9"/>
    </row>
    <row r="164" spans="3:24" ht="12.95" customHeight="1" x14ac:dyDescent="0.2">
      <c r="C164" s="9"/>
      <c r="D164" s="9"/>
      <c r="X164" s="9"/>
    </row>
    <row r="165" spans="3:24" ht="12.95" customHeight="1" x14ac:dyDescent="0.2">
      <c r="C165" s="9"/>
      <c r="D165" s="9"/>
      <c r="X165" s="9"/>
    </row>
    <row r="166" spans="3:24" ht="12.95" customHeight="1" x14ac:dyDescent="0.2">
      <c r="C166" s="9"/>
      <c r="D166" s="9"/>
      <c r="X166" s="9"/>
    </row>
    <row r="167" spans="3:24" ht="12.95" customHeight="1" x14ac:dyDescent="0.2">
      <c r="C167" s="9"/>
      <c r="D167" s="9"/>
      <c r="X167" s="9"/>
    </row>
    <row r="168" spans="3:24" ht="12.95" customHeight="1" x14ac:dyDescent="0.2">
      <c r="C168" s="9"/>
      <c r="D168" s="9"/>
      <c r="X168" s="9"/>
    </row>
    <row r="169" spans="3:24" ht="12.95" customHeight="1" x14ac:dyDescent="0.2">
      <c r="C169" s="9"/>
      <c r="D169" s="9"/>
      <c r="X169" s="9"/>
    </row>
    <row r="170" spans="3:24" ht="12.95" customHeight="1" x14ac:dyDescent="0.2">
      <c r="C170" s="9"/>
      <c r="D170" s="9"/>
      <c r="X170" s="9"/>
    </row>
    <row r="171" spans="3:24" ht="12.95" customHeight="1" x14ac:dyDescent="0.2">
      <c r="C171" s="9"/>
      <c r="D171" s="9"/>
      <c r="X171" s="9"/>
    </row>
    <row r="172" spans="3:24" ht="12.95" customHeight="1" x14ac:dyDescent="0.2">
      <c r="C172" s="9"/>
      <c r="D172" s="9"/>
      <c r="X172" s="9"/>
    </row>
    <row r="173" spans="3:24" ht="12.95" customHeight="1" x14ac:dyDescent="0.2">
      <c r="C173" s="9"/>
      <c r="D173" s="9"/>
      <c r="X173" s="9"/>
    </row>
    <row r="174" spans="3:24" ht="12.95" customHeight="1" x14ac:dyDescent="0.2">
      <c r="C174" s="9"/>
      <c r="D174" s="9"/>
      <c r="X174" s="9"/>
    </row>
    <row r="175" spans="3:24" ht="12.95" customHeight="1" x14ac:dyDescent="0.2">
      <c r="C175" s="9"/>
      <c r="D175" s="9"/>
      <c r="X175" s="9"/>
    </row>
    <row r="176" spans="3:24" ht="12.95" customHeight="1" x14ac:dyDescent="0.2">
      <c r="C176" s="9"/>
      <c r="D176" s="9"/>
      <c r="X176" s="9"/>
    </row>
    <row r="177" spans="3:24" ht="12.95" customHeight="1" x14ac:dyDescent="0.2">
      <c r="C177" s="9"/>
      <c r="D177" s="9"/>
      <c r="X177" s="9"/>
    </row>
    <row r="178" spans="3:24" ht="12.95" customHeight="1" x14ac:dyDescent="0.2">
      <c r="C178" s="9"/>
      <c r="D178" s="9"/>
      <c r="X178" s="9"/>
    </row>
    <row r="179" spans="3:24" ht="12.95" customHeight="1" x14ac:dyDescent="0.2">
      <c r="C179" s="9"/>
      <c r="D179" s="9"/>
      <c r="X179" s="9"/>
    </row>
    <row r="180" spans="3:24" ht="12.95" customHeight="1" x14ac:dyDescent="0.2">
      <c r="C180" s="9"/>
      <c r="D180" s="9"/>
      <c r="X180" s="9"/>
    </row>
    <row r="181" spans="3:24" ht="12.95" customHeight="1" x14ac:dyDescent="0.2">
      <c r="C181" s="9"/>
      <c r="D181" s="9"/>
      <c r="X181" s="9"/>
    </row>
    <row r="182" spans="3:24" ht="12.95" customHeight="1" x14ac:dyDescent="0.2">
      <c r="C182" s="9"/>
      <c r="D182" s="9"/>
      <c r="X182" s="9"/>
    </row>
    <row r="183" spans="3:24" ht="12.95" customHeight="1" x14ac:dyDescent="0.2">
      <c r="C183" s="9"/>
      <c r="D183" s="9"/>
      <c r="X183" s="9"/>
    </row>
    <row r="184" spans="3:24" ht="12.95" customHeight="1" x14ac:dyDescent="0.2">
      <c r="C184" s="9"/>
      <c r="D184" s="9"/>
      <c r="X184" s="9"/>
    </row>
    <row r="185" spans="3:24" ht="12.95" customHeight="1" x14ac:dyDescent="0.2">
      <c r="C185" s="9"/>
      <c r="D185" s="9"/>
      <c r="X185" s="9"/>
    </row>
    <row r="186" spans="3:24" ht="12.95" customHeight="1" x14ac:dyDescent="0.2">
      <c r="C186" s="9"/>
      <c r="D186" s="9"/>
      <c r="X186" s="9"/>
    </row>
    <row r="187" spans="3:24" ht="12.95" customHeight="1" x14ac:dyDescent="0.2">
      <c r="C187" s="9"/>
      <c r="D187" s="9"/>
      <c r="X187" s="9"/>
    </row>
    <row r="188" spans="3:24" ht="12.95" customHeight="1" x14ac:dyDescent="0.2">
      <c r="C188" s="9"/>
      <c r="D188" s="9"/>
      <c r="X188" s="9"/>
    </row>
    <row r="189" spans="3:24" ht="12.95" customHeight="1" x14ac:dyDescent="0.2">
      <c r="C189" s="9"/>
      <c r="D189" s="9"/>
      <c r="X189" s="9"/>
    </row>
    <row r="190" spans="3:24" ht="12.95" customHeight="1" x14ac:dyDescent="0.2">
      <c r="C190" s="9"/>
      <c r="D190" s="9"/>
      <c r="X190" s="9"/>
    </row>
    <row r="191" spans="3:24" ht="12.95" customHeight="1" x14ac:dyDescent="0.2">
      <c r="C191" s="9"/>
      <c r="D191" s="9"/>
      <c r="X191" s="9"/>
    </row>
    <row r="192" spans="3:24" ht="12.95" customHeight="1" x14ac:dyDescent="0.2">
      <c r="C192" s="9"/>
      <c r="D192" s="9"/>
      <c r="X192" s="9"/>
    </row>
    <row r="193" spans="3:24" ht="12.95" customHeight="1" x14ac:dyDescent="0.2">
      <c r="C193" s="9"/>
      <c r="D193" s="9"/>
      <c r="X193" s="9"/>
    </row>
    <row r="194" spans="3:24" ht="12.95" customHeight="1" x14ac:dyDescent="0.2">
      <c r="C194" s="9"/>
      <c r="D194" s="9"/>
      <c r="X194" s="9"/>
    </row>
    <row r="195" spans="3:24" ht="12.95" customHeight="1" x14ac:dyDescent="0.2">
      <c r="C195" s="9"/>
      <c r="D195" s="9"/>
      <c r="X195" s="9"/>
    </row>
    <row r="196" spans="3:24" ht="12.95" customHeight="1" x14ac:dyDescent="0.2">
      <c r="C196" s="9"/>
      <c r="D196" s="9"/>
      <c r="X196" s="9"/>
    </row>
    <row r="197" spans="3:24" ht="12.95" customHeight="1" x14ac:dyDescent="0.2">
      <c r="C197" s="9"/>
      <c r="D197" s="9"/>
      <c r="X197" s="9"/>
    </row>
    <row r="198" spans="3:24" ht="12.95" customHeight="1" x14ac:dyDescent="0.2">
      <c r="C198" s="9"/>
      <c r="D198" s="9"/>
      <c r="X198" s="9"/>
    </row>
    <row r="199" spans="3:24" ht="12.95" customHeight="1" x14ac:dyDescent="0.2">
      <c r="C199" s="9"/>
      <c r="D199" s="9"/>
      <c r="X199" s="9"/>
    </row>
    <row r="200" spans="3:24" ht="12.95" customHeight="1" x14ac:dyDescent="0.2">
      <c r="C200" s="9"/>
      <c r="D200" s="9"/>
      <c r="X200" s="9"/>
    </row>
    <row r="201" spans="3:24" ht="12.95" customHeight="1" x14ac:dyDescent="0.2">
      <c r="C201" s="9"/>
      <c r="D201" s="9"/>
      <c r="X201" s="9"/>
    </row>
    <row r="202" spans="3:24" ht="12.95" customHeight="1" x14ac:dyDescent="0.2">
      <c r="C202" s="9"/>
      <c r="D202" s="9"/>
      <c r="X202" s="9"/>
    </row>
    <row r="203" spans="3:24" ht="12.95" customHeight="1" x14ac:dyDescent="0.2">
      <c r="C203" s="9"/>
      <c r="D203" s="9"/>
      <c r="X203" s="9"/>
    </row>
    <row r="204" spans="3:24" ht="12.95" customHeight="1" x14ac:dyDescent="0.2">
      <c r="C204" s="9"/>
      <c r="D204" s="9"/>
      <c r="X204" s="9"/>
    </row>
    <row r="205" spans="3:24" ht="12.95" customHeight="1" x14ac:dyDescent="0.2">
      <c r="C205" s="9"/>
      <c r="D205" s="9"/>
      <c r="X205" s="9"/>
    </row>
    <row r="206" spans="3:24" ht="12.95" customHeight="1" x14ac:dyDescent="0.2">
      <c r="C206" s="9"/>
      <c r="D206" s="9"/>
      <c r="X206" s="9"/>
    </row>
    <row r="207" spans="3:24" ht="12.95" customHeight="1" x14ac:dyDescent="0.2">
      <c r="C207" s="9"/>
      <c r="D207" s="9"/>
      <c r="X207" s="9"/>
    </row>
    <row r="208" spans="3:24" ht="12.95" customHeight="1" x14ac:dyDescent="0.2">
      <c r="C208" s="9"/>
      <c r="D208" s="9"/>
    </row>
    <row r="209" spans="3:4" ht="12.95" customHeight="1" x14ac:dyDescent="0.2">
      <c r="C209" s="9"/>
      <c r="D209" s="9"/>
    </row>
    <row r="210" spans="3:4" ht="12.95" customHeight="1" x14ac:dyDescent="0.2">
      <c r="C210" s="9"/>
      <c r="D210" s="9"/>
    </row>
    <row r="211" spans="3:4" ht="12.95" customHeight="1" x14ac:dyDescent="0.2">
      <c r="C211" s="9"/>
      <c r="D211" s="9"/>
    </row>
    <row r="212" spans="3:4" ht="12.95" customHeight="1" x14ac:dyDescent="0.2">
      <c r="C212" s="9"/>
      <c r="D212" s="9"/>
    </row>
    <row r="213" spans="3:4" ht="12.95" customHeight="1" x14ac:dyDescent="0.2">
      <c r="C213" s="9"/>
      <c r="D213" s="9"/>
    </row>
    <row r="214" spans="3:4" ht="12.95" customHeight="1" x14ac:dyDescent="0.2">
      <c r="C214" s="9"/>
      <c r="D214" s="9"/>
    </row>
    <row r="215" spans="3:4" ht="12.95" customHeight="1" x14ac:dyDescent="0.2">
      <c r="C215" s="9"/>
      <c r="D215" s="9"/>
    </row>
    <row r="216" spans="3:4" ht="12.95" customHeight="1" x14ac:dyDescent="0.2">
      <c r="C216" s="9"/>
      <c r="D216" s="9"/>
    </row>
    <row r="217" spans="3:4" ht="12.95" customHeight="1" x14ac:dyDescent="0.2">
      <c r="C217" s="9"/>
      <c r="D217" s="9"/>
    </row>
    <row r="218" spans="3:4" ht="12.95" customHeight="1" x14ac:dyDescent="0.2">
      <c r="C218" s="9"/>
      <c r="D218" s="9"/>
    </row>
    <row r="219" spans="3:4" ht="12.95" customHeight="1" x14ac:dyDescent="0.2">
      <c r="C219" s="9"/>
      <c r="D219" s="9"/>
    </row>
    <row r="220" spans="3:4" ht="12.95" customHeight="1" x14ac:dyDescent="0.2">
      <c r="C220" s="9"/>
      <c r="D220" s="9"/>
    </row>
    <row r="221" spans="3:4" ht="12.95" customHeight="1" x14ac:dyDescent="0.2">
      <c r="C221" s="9"/>
      <c r="D221" s="9"/>
    </row>
    <row r="222" spans="3:4" ht="12.95" customHeight="1" x14ac:dyDescent="0.2">
      <c r="C222" s="9"/>
      <c r="D222" s="9"/>
    </row>
    <row r="223" spans="3:4" ht="12.95" customHeight="1" x14ac:dyDescent="0.2">
      <c r="C223" s="9"/>
      <c r="D223" s="9"/>
    </row>
    <row r="224" spans="3:4" ht="12.95" customHeight="1" x14ac:dyDescent="0.2">
      <c r="C224" s="9"/>
      <c r="D224" s="9"/>
    </row>
    <row r="225" spans="3:4" ht="12.95" customHeight="1" x14ac:dyDescent="0.2">
      <c r="C225" s="9"/>
      <c r="D225" s="9"/>
    </row>
    <row r="226" spans="3:4" ht="12.95" customHeight="1" x14ac:dyDescent="0.2">
      <c r="C226" s="9"/>
      <c r="D226" s="9"/>
    </row>
    <row r="227" spans="3:4" ht="12.95" customHeight="1" x14ac:dyDescent="0.2">
      <c r="C227" s="9"/>
      <c r="D227" s="9"/>
    </row>
    <row r="228" spans="3:4" ht="12.95" customHeight="1" x14ac:dyDescent="0.2">
      <c r="C228" s="9"/>
      <c r="D228" s="9"/>
    </row>
    <row r="229" spans="3:4" ht="12.95" customHeight="1" x14ac:dyDescent="0.2">
      <c r="C229" s="9"/>
      <c r="D229" s="9"/>
    </row>
    <row r="230" spans="3:4" ht="12.95" customHeight="1" x14ac:dyDescent="0.2">
      <c r="C230" s="9"/>
      <c r="D230" s="9"/>
    </row>
    <row r="231" spans="3:4" ht="12.95" customHeight="1" x14ac:dyDescent="0.2">
      <c r="C231" s="9"/>
      <c r="D231" s="9"/>
    </row>
    <row r="232" spans="3:4" ht="12.95" customHeight="1" x14ac:dyDescent="0.2">
      <c r="C232" s="9"/>
      <c r="D232" s="9"/>
    </row>
    <row r="233" spans="3:4" ht="12.95" customHeight="1" x14ac:dyDescent="0.2">
      <c r="C233" s="9"/>
      <c r="D233" s="9"/>
    </row>
    <row r="234" spans="3:4" ht="12.95" customHeight="1" x14ac:dyDescent="0.2">
      <c r="C234" s="9"/>
      <c r="D234" s="9"/>
    </row>
    <row r="235" spans="3:4" ht="12.95" customHeight="1" x14ac:dyDescent="0.2">
      <c r="C235" s="9"/>
      <c r="D235" s="9"/>
    </row>
    <row r="236" spans="3:4" ht="12.95" customHeight="1" x14ac:dyDescent="0.2">
      <c r="C236" s="9"/>
      <c r="D236" s="9"/>
    </row>
    <row r="237" spans="3:4" ht="12.95" customHeight="1" x14ac:dyDescent="0.2">
      <c r="C237" s="9"/>
      <c r="D237" s="9"/>
    </row>
    <row r="238" spans="3:4" ht="12.95" customHeight="1" x14ac:dyDescent="0.2">
      <c r="C238" s="9"/>
      <c r="D238" s="9"/>
    </row>
    <row r="239" spans="3:4" ht="12.95" customHeight="1" x14ac:dyDescent="0.2">
      <c r="C239" s="9"/>
      <c r="D239" s="9"/>
    </row>
    <row r="240" spans="3:4" ht="12.95" customHeight="1" x14ac:dyDescent="0.2">
      <c r="C240" s="9"/>
      <c r="D240" s="9"/>
    </row>
    <row r="241" spans="3:4" ht="12.95" customHeight="1" x14ac:dyDescent="0.2">
      <c r="C241" s="9"/>
      <c r="D241" s="9"/>
    </row>
    <row r="242" spans="3:4" ht="12.95" customHeight="1" x14ac:dyDescent="0.2">
      <c r="C242" s="9"/>
      <c r="D242" s="9"/>
    </row>
    <row r="243" spans="3:4" ht="12.95" customHeight="1" x14ac:dyDescent="0.2">
      <c r="C243" s="9"/>
      <c r="D243" s="9"/>
    </row>
    <row r="244" spans="3:4" ht="12.95" customHeight="1" x14ac:dyDescent="0.2">
      <c r="C244" s="9"/>
      <c r="D244" s="9"/>
    </row>
    <row r="245" spans="3:4" ht="12.95" customHeight="1" x14ac:dyDescent="0.2">
      <c r="C245" s="9"/>
      <c r="D245" s="9"/>
    </row>
    <row r="246" spans="3:4" ht="12.95" customHeight="1" x14ac:dyDescent="0.2">
      <c r="C246" s="9"/>
      <c r="D246" s="9"/>
    </row>
    <row r="247" spans="3:4" ht="12.95" customHeight="1" x14ac:dyDescent="0.2">
      <c r="C247" s="9"/>
      <c r="D247" s="9"/>
    </row>
    <row r="248" spans="3:4" ht="12.95" customHeight="1" x14ac:dyDescent="0.2">
      <c r="C248" s="9"/>
      <c r="D248" s="9"/>
    </row>
    <row r="249" spans="3:4" ht="12.95" customHeight="1" x14ac:dyDescent="0.2">
      <c r="C249" s="9"/>
      <c r="D249" s="9"/>
    </row>
    <row r="250" spans="3:4" ht="12.95" customHeight="1" x14ac:dyDescent="0.2">
      <c r="C250" s="9"/>
      <c r="D250" s="9"/>
    </row>
    <row r="251" spans="3:4" ht="12.95" customHeight="1" x14ac:dyDescent="0.2">
      <c r="C251" s="9"/>
      <c r="D251" s="9"/>
    </row>
    <row r="252" spans="3:4" ht="12.95" customHeight="1" x14ac:dyDescent="0.2">
      <c r="C252" s="9"/>
      <c r="D252" s="9"/>
    </row>
    <row r="253" spans="3:4" ht="12.95" customHeight="1" x14ac:dyDescent="0.2">
      <c r="C253" s="9"/>
      <c r="D253" s="9"/>
    </row>
    <row r="254" spans="3:4" ht="12.95" customHeight="1" x14ac:dyDescent="0.2">
      <c r="C254" s="9"/>
      <c r="D254" s="9"/>
    </row>
    <row r="255" spans="3:4" ht="12.95" customHeight="1" x14ac:dyDescent="0.2">
      <c r="C255" s="9"/>
      <c r="D255" s="9"/>
    </row>
    <row r="256" spans="3:4" ht="12.95" customHeight="1" x14ac:dyDescent="0.2">
      <c r="C256" s="9"/>
      <c r="D256" s="9"/>
    </row>
    <row r="257" spans="3:4" ht="12.95" customHeight="1" x14ac:dyDescent="0.2">
      <c r="C257" s="9"/>
      <c r="D257" s="9"/>
    </row>
    <row r="258" spans="3:4" ht="12.95" customHeight="1" x14ac:dyDescent="0.2">
      <c r="C258" s="9"/>
      <c r="D258" s="9"/>
    </row>
    <row r="259" spans="3:4" ht="12.95" customHeight="1" x14ac:dyDescent="0.2">
      <c r="C259" s="9"/>
      <c r="D259" s="9"/>
    </row>
    <row r="260" spans="3:4" ht="12.95" customHeight="1" x14ac:dyDescent="0.2">
      <c r="C260" s="9"/>
      <c r="D260" s="9"/>
    </row>
    <row r="261" spans="3:4" ht="12.95" customHeight="1" x14ac:dyDescent="0.2">
      <c r="C261" s="9"/>
      <c r="D261" s="9"/>
    </row>
    <row r="262" spans="3:4" ht="12.95" customHeight="1" x14ac:dyDescent="0.2">
      <c r="C262" s="9"/>
      <c r="D262" s="9"/>
    </row>
    <row r="263" spans="3:4" ht="12.95" customHeight="1" x14ac:dyDescent="0.2">
      <c r="C263" s="9"/>
      <c r="D263" s="9"/>
    </row>
    <row r="264" spans="3:4" ht="12.95" customHeight="1" x14ac:dyDescent="0.2">
      <c r="C264" s="9"/>
      <c r="D264" s="9"/>
    </row>
    <row r="265" spans="3:4" ht="12.95" customHeight="1" x14ac:dyDescent="0.2">
      <c r="C265" s="9"/>
      <c r="D265" s="9"/>
    </row>
    <row r="266" spans="3:4" ht="12.95" customHeight="1" x14ac:dyDescent="0.2">
      <c r="C266" s="9"/>
      <c r="D266" s="9"/>
    </row>
    <row r="267" spans="3:4" ht="12.95" customHeight="1" x14ac:dyDescent="0.2">
      <c r="C267" s="9"/>
      <c r="D267" s="9"/>
    </row>
    <row r="268" spans="3:4" ht="12.95" customHeight="1" x14ac:dyDescent="0.2">
      <c r="C268" s="9"/>
      <c r="D268" s="9"/>
    </row>
    <row r="269" spans="3:4" ht="12.95" customHeight="1" x14ac:dyDescent="0.2">
      <c r="C269" s="9"/>
      <c r="D269" s="9"/>
    </row>
    <row r="270" spans="3:4" ht="12.95" customHeight="1" x14ac:dyDescent="0.2">
      <c r="C270" s="9"/>
      <c r="D270" s="9"/>
    </row>
    <row r="271" spans="3:4" ht="12.95" customHeight="1" x14ac:dyDescent="0.2">
      <c r="C271" s="9"/>
      <c r="D271" s="9"/>
    </row>
    <row r="272" spans="3:4" ht="12.95" customHeight="1" x14ac:dyDescent="0.2">
      <c r="C272" s="9"/>
      <c r="D272" s="9"/>
    </row>
    <row r="273" spans="3:4" ht="12.95" customHeight="1" x14ac:dyDescent="0.2">
      <c r="C273" s="9"/>
      <c r="D273" s="9"/>
    </row>
    <row r="274" spans="3:4" ht="12.95" customHeight="1" x14ac:dyDescent="0.2">
      <c r="C274" s="9"/>
      <c r="D274" s="9"/>
    </row>
    <row r="275" spans="3:4" ht="12.95" customHeight="1" x14ac:dyDescent="0.2">
      <c r="C275" s="9"/>
      <c r="D275" s="9"/>
    </row>
    <row r="276" spans="3:4" ht="12.95" customHeight="1" x14ac:dyDescent="0.2">
      <c r="C276" s="9"/>
      <c r="D276" s="9"/>
    </row>
    <row r="277" spans="3:4" ht="12.95" customHeight="1" x14ac:dyDescent="0.2">
      <c r="C277" s="9"/>
      <c r="D277" s="9"/>
    </row>
    <row r="278" spans="3:4" ht="12.95" customHeight="1" x14ac:dyDescent="0.2">
      <c r="C278" s="9"/>
      <c r="D278" s="9"/>
    </row>
    <row r="279" spans="3:4" ht="12.95" customHeight="1" x14ac:dyDescent="0.2">
      <c r="C279" s="9"/>
      <c r="D279" s="9"/>
    </row>
    <row r="280" spans="3:4" ht="12.95" customHeight="1" x14ac:dyDescent="0.2">
      <c r="C280" s="9"/>
      <c r="D280" s="9"/>
    </row>
    <row r="281" spans="3:4" ht="12.95" customHeight="1" x14ac:dyDescent="0.2">
      <c r="C281" s="9"/>
      <c r="D281" s="9"/>
    </row>
    <row r="282" spans="3:4" ht="12.95" customHeight="1" x14ac:dyDescent="0.2">
      <c r="C282" s="9"/>
      <c r="D282" s="9"/>
    </row>
    <row r="283" spans="3:4" ht="12.95" customHeight="1" x14ac:dyDescent="0.2">
      <c r="C283" s="9"/>
      <c r="D283" s="9"/>
    </row>
    <row r="284" spans="3:4" ht="12.95" customHeight="1" x14ac:dyDescent="0.2">
      <c r="C284" s="9"/>
      <c r="D284" s="9"/>
    </row>
    <row r="285" spans="3:4" ht="12.95" customHeight="1" x14ac:dyDescent="0.2">
      <c r="C285" s="9"/>
      <c r="D285" s="9"/>
    </row>
    <row r="286" spans="3:4" ht="12.95" customHeight="1" x14ac:dyDescent="0.2">
      <c r="C286" s="9"/>
      <c r="D286" s="9"/>
    </row>
    <row r="287" spans="3:4" ht="12.95" customHeight="1" x14ac:dyDescent="0.2">
      <c r="C287" s="9"/>
      <c r="D287" s="9"/>
    </row>
    <row r="288" spans="3:4" ht="12.95" customHeight="1" x14ac:dyDescent="0.2">
      <c r="C288" s="9"/>
      <c r="D288" s="9"/>
    </row>
    <row r="289" spans="3:4" ht="12.95" customHeight="1" x14ac:dyDescent="0.2">
      <c r="C289" s="9"/>
      <c r="D289" s="9"/>
    </row>
    <row r="290" spans="3:4" ht="12.95" customHeight="1" x14ac:dyDescent="0.2">
      <c r="C290" s="9"/>
      <c r="D290" s="9"/>
    </row>
    <row r="291" spans="3:4" ht="12.95" customHeight="1" x14ac:dyDescent="0.2">
      <c r="C291" s="9"/>
      <c r="D291" s="9"/>
    </row>
    <row r="292" spans="3:4" ht="12.95" customHeight="1" x14ac:dyDescent="0.2">
      <c r="C292" s="9"/>
      <c r="D292" s="9"/>
    </row>
    <row r="293" spans="3:4" ht="12.95" customHeight="1" x14ac:dyDescent="0.2">
      <c r="C293" s="9"/>
      <c r="D293" s="9"/>
    </row>
    <row r="294" spans="3:4" ht="12.95" customHeight="1" x14ac:dyDescent="0.2">
      <c r="C294" s="9"/>
      <c r="D294" s="9"/>
    </row>
    <row r="295" spans="3:4" ht="12.95" customHeight="1" x14ac:dyDescent="0.2">
      <c r="C295" s="9"/>
      <c r="D295" s="9"/>
    </row>
    <row r="296" spans="3:4" ht="12.95" customHeight="1" x14ac:dyDescent="0.2">
      <c r="C296" s="9"/>
      <c r="D296" s="9"/>
    </row>
    <row r="297" spans="3:4" ht="12.95" customHeight="1" x14ac:dyDescent="0.2">
      <c r="C297" s="9"/>
      <c r="D297" s="9"/>
    </row>
    <row r="298" spans="3:4" ht="12.95" customHeight="1" x14ac:dyDescent="0.2">
      <c r="C298" s="9"/>
      <c r="D298" s="9"/>
    </row>
    <row r="299" spans="3:4" ht="12.95" customHeight="1" x14ac:dyDescent="0.2">
      <c r="C299" s="9"/>
      <c r="D299" s="9"/>
    </row>
    <row r="300" spans="3:4" ht="12.95" customHeight="1" x14ac:dyDescent="0.2">
      <c r="C300" s="9"/>
      <c r="D300" s="9"/>
    </row>
    <row r="301" spans="3:4" ht="12.95" customHeight="1" x14ac:dyDescent="0.2">
      <c r="C301" s="9"/>
      <c r="D301" s="9"/>
    </row>
    <row r="302" spans="3:4" ht="12.95" customHeight="1" x14ac:dyDescent="0.2">
      <c r="C302" s="9"/>
      <c r="D302" s="9"/>
    </row>
    <row r="303" spans="3:4" ht="12.95" customHeight="1" x14ac:dyDescent="0.2">
      <c r="C303" s="9"/>
      <c r="D303" s="9"/>
    </row>
    <row r="304" spans="3:4" ht="12.95" customHeight="1" x14ac:dyDescent="0.2">
      <c r="C304" s="9"/>
      <c r="D304" s="9"/>
    </row>
    <row r="305" spans="3:4" ht="12.95" customHeight="1" x14ac:dyDescent="0.2">
      <c r="C305" s="9"/>
      <c r="D305" s="9"/>
    </row>
    <row r="306" spans="3:4" ht="12.95" customHeight="1" x14ac:dyDescent="0.2">
      <c r="C306" s="9"/>
      <c r="D306" s="9"/>
    </row>
    <row r="307" spans="3:4" ht="12.95" customHeight="1" x14ac:dyDescent="0.2">
      <c r="C307" s="9"/>
      <c r="D307" s="9"/>
    </row>
    <row r="308" spans="3:4" ht="12.95" customHeight="1" x14ac:dyDescent="0.2">
      <c r="C308" s="9"/>
      <c r="D308" s="9"/>
    </row>
    <row r="309" spans="3:4" ht="12.95" customHeight="1" x14ac:dyDescent="0.2">
      <c r="C309" s="9"/>
      <c r="D309" s="9"/>
    </row>
    <row r="310" spans="3:4" ht="12.95" customHeight="1" x14ac:dyDescent="0.2">
      <c r="C310" s="9"/>
      <c r="D310" s="9"/>
    </row>
    <row r="311" spans="3:4" ht="12.95" customHeight="1" x14ac:dyDescent="0.2">
      <c r="C311" s="9"/>
      <c r="D311" s="9"/>
    </row>
    <row r="312" spans="3:4" ht="12.95" customHeight="1" x14ac:dyDescent="0.2">
      <c r="C312" s="9"/>
      <c r="D312" s="9"/>
    </row>
    <row r="313" spans="3:4" ht="12.95" customHeight="1" x14ac:dyDescent="0.2">
      <c r="C313" s="9"/>
      <c r="D313" s="9"/>
    </row>
    <row r="314" spans="3:4" ht="12.95" customHeight="1" x14ac:dyDescent="0.2">
      <c r="C314" s="9"/>
      <c r="D314" s="9"/>
    </row>
    <row r="315" spans="3:4" ht="12.95" customHeight="1" x14ac:dyDescent="0.2">
      <c r="C315" s="9"/>
      <c r="D315" s="9"/>
    </row>
    <row r="316" spans="3:4" ht="12.95" customHeight="1" x14ac:dyDescent="0.2">
      <c r="C316" s="9"/>
      <c r="D316" s="9"/>
    </row>
    <row r="317" spans="3:4" ht="12.95" customHeight="1" x14ac:dyDescent="0.2">
      <c r="C317" s="9"/>
      <c r="D317" s="9"/>
    </row>
    <row r="318" spans="3:4" ht="12.95" customHeight="1" x14ac:dyDescent="0.2">
      <c r="C318" s="9"/>
      <c r="D318" s="9"/>
    </row>
    <row r="319" spans="3:4" ht="12.95" customHeight="1" x14ac:dyDescent="0.2">
      <c r="C319" s="9"/>
      <c r="D319" s="9"/>
    </row>
    <row r="320" spans="3:4" ht="12.95" customHeight="1" x14ac:dyDescent="0.2">
      <c r="C320" s="9"/>
      <c r="D320" s="9"/>
    </row>
    <row r="321" spans="3:4" ht="12.95" customHeight="1" x14ac:dyDescent="0.2">
      <c r="C321" s="9"/>
      <c r="D321" s="9"/>
    </row>
    <row r="322" spans="3:4" ht="12.95" customHeight="1" x14ac:dyDescent="0.2">
      <c r="C322" s="9"/>
      <c r="D322" s="9"/>
    </row>
    <row r="323" spans="3:4" ht="12.95" customHeight="1" x14ac:dyDescent="0.2">
      <c r="C323" s="9"/>
      <c r="D323" s="9"/>
    </row>
    <row r="324" spans="3:4" ht="12.95" customHeight="1" x14ac:dyDescent="0.2">
      <c r="C324" s="9"/>
      <c r="D324" s="9"/>
    </row>
    <row r="325" spans="3:4" ht="12.95" customHeight="1" x14ac:dyDescent="0.2">
      <c r="C325" s="9"/>
      <c r="D325" s="9"/>
    </row>
    <row r="326" spans="3:4" ht="12.95" customHeight="1" x14ac:dyDescent="0.2">
      <c r="C326" s="9"/>
      <c r="D326" s="9"/>
    </row>
    <row r="327" spans="3:4" ht="12.95" customHeight="1" x14ac:dyDescent="0.2">
      <c r="C327" s="9"/>
      <c r="D327" s="9"/>
    </row>
    <row r="328" spans="3:4" ht="12.95" customHeight="1" x14ac:dyDescent="0.2">
      <c r="C328" s="9"/>
      <c r="D328" s="9"/>
    </row>
    <row r="329" spans="3:4" ht="12.95" customHeight="1" x14ac:dyDescent="0.2">
      <c r="C329" s="9"/>
      <c r="D329" s="9"/>
    </row>
    <row r="330" spans="3:4" ht="12.95" customHeight="1" x14ac:dyDescent="0.2">
      <c r="C330" s="9"/>
      <c r="D330" s="9"/>
    </row>
    <row r="331" spans="3:4" ht="12.95" customHeight="1" x14ac:dyDescent="0.2">
      <c r="C331" s="9"/>
      <c r="D331" s="9"/>
    </row>
    <row r="332" spans="3:4" ht="12.95" customHeight="1" x14ac:dyDescent="0.2">
      <c r="C332" s="9"/>
      <c r="D332" s="9"/>
    </row>
    <row r="333" spans="3:4" ht="12.95" customHeight="1" x14ac:dyDescent="0.2">
      <c r="C333" s="9"/>
      <c r="D333" s="9"/>
    </row>
    <row r="334" spans="3:4" ht="12.95" customHeight="1" x14ac:dyDescent="0.2">
      <c r="C334" s="9"/>
      <c r="D334" s="9"/>
    </row>
    <row r="335" spans="3:4" ht="12.95" customHeight="1" x14ac:dyDescent="0.2">
      <c r="C335" s="9"/>
      <c r="D335" s="9"/>
    </row>
    <row r="336" spans="3:4" ht="12.95" customHeight="1" x14ac:dyDescent="0.2">
      <c r="C336" s="9"/>
      <c r="D336" s="9"/>
    </row>
    <row r="337" spans="3:4" ht="12.95" customHeight="1" x14ac:dyDescent="0.2">
      <c r="C337" s="9"/>
      <c r="D337" s="9"/>
    </row>
    <row r="338" spans="3:4" ht="12.95" customHeight="1" x14ac:dyDescent="0.2">
      <c r="C338" s="9"/>
      <c r="D338" s="9"/>
    </row>
    <row r="339" spans="3:4" ht="12.95" customHeight="1" x14ac:dyDescent="0.2">
      <c r="C339" s="9"/>
      <c r="D339" s="9"/>
    </row>
    <row r="340" spans="3:4" ht="12.95" customHeight="1" x14ac:dyDescent="0.2">
      <c r="C340" s="9"/>
      <c r="D340" s="9"/>
    </row>
    <row r="341" spans="3:4" ht="12.95" customHeight="1" x14ac:dyDescent="0.2">
      <c r="C341" s="9"/>
      <c r="D341" s="9"/>
    </row>
    <row r="342" spans="3:4" ht="12.95" customHeight="1" x14ac:dyDescent="0.2">
      <c r="C342" s="9"/>
      <c r="D342" s="9"/>
    </row>
    <row r="343" spans="3:4" ht="12.95" customHeight="1" x14ac:dyDescent="0.2">
      <c r="C343" s="9"/>
      <c r="D343" s="9"/>
    </row>
    <row r="344" spans="3:4" ht="12.95" customHeight="1" x14ac:dyDescent="0.2">
      <c r="C344" s="9"/>
      <c r="D344" s="9"/>
    </row>
    <row r="345" spans="3:4" ht="12.95" customHeight="1" x14ac:dyDescent="0.2">
      <c r="C345" s="9"/>
      <c r="D345" s="9"/>
    </row>
    <row r="346" spans="3:4" ht="12.95" customHeight="1" x14ac:dyDescent="0.2">
      <c r="C346" s="9"/>
      <c r="D346" s="9"/>
    </row>
    <row r="347" spans="3:4" ht="12.95" customHeight="1" x14ac:dyDescent="0.2">
      <c r="C347" s="9"/>
      <c r="D347" s="9"/>
    </row>
    <row r="348" spans="3:4" ht="12.95" customHeight="1" x14ac:dyDescent="0.2">
      <c r="C348" s="9"/>
      <c r="D348" s="9"/>
    </row>
    <row r="349" spans="3:4" ht="12.95" customHeight="1" x14ac:dyDescent="0.2">
      <c r="C349" s="9"/>
      <c r="D349" s="9"/>
    </row>
    <row r="350" spans="3:4" ht="12.95" customHeight="1" x14ac:dyDescent="0.2">
      <c r="C350" s="9"/>
      <c r="D350" s="9"/>
    </row>
    <row r="351" spans="3:4" ht="12.95" customHeight="1" x14ac:dyDescent="0.2">
      <c r="C351" s="9"/>
      <c r="D351" s="9"/>
    </row>
    <row r="352" spans="3:4" ht="12.95" customHeight="1" x14ac:dyDescent="0.2">
      <c r="C352" s="9"/>
      <c r="D352" s="9"/>
    </row>
    <row r="353" spans="3:4" ht="12.95" customHeight="1" x14ac:dyDescent="0.2">
      <c r="C353" s="9"/>
      <c r="D353" s="9"/>
    </row>
    <row r="354" spans="3:4" ht="12.95" customHeight="1" x14ac:dyDescent="0.2">
      <c r="C354" s="9"/>
      <c r="D354" s="9"/>
    </row>
    <row r="355" spans="3:4" ht="12.95" customHeight="1" x14ac:dyDescent="0.2">
      <c r="C355" s="9"/>
      <c r="D355" s="9"/>
    </row>
    <row r="356" spans="3:4" ht="12.95" customHeight="1" x14ac:dyDescent="0.2">
      <c r="C356" s="9"/>
      <c r="D356" s="9"/>
    </row>
    <row r="357" spans="3:4" ht="12.95" customHeight="1" x14ac:dyDescent="0.2">
      <c r="C357" s="9"/>
      <c r="D357" s="9"/>
    </row>
    <row r="358" spans="3:4" ht="12.95" customHeight="1" x14ac:dyDescent="0.2">
      <c r="C358" s="9"/>
      <c r="D358" s="9"/>
    </row>
    <row r="359" spans="3:4" ht="12.95" customHeight="1" x14ac:dyDescent="0.2">
      <c r="C359" s="9"/>
      <c r="D359" s="9"/>
    </row>
    <row r="360" spans="3:4" ht="12.95" customHeight="1" x14ac:dyDescent="0.2">
      <c r="C360" s="9"/>
      <c r="D360" s="9"/>
    </row>
    <row r="361" spans="3:4" ht="12.95" customHeight="1" x14ac:dyDescent="0.2">
      <c r="C361" s="9"/>
      <c r="D361" s="9"/>
    </row>
    <row r="362" spans="3:4" ht="12.95" customHeight="1" x14ac:dyDescent="0.2">
      <c r="C362" s="9"/>
      <c r="D362" s="9"/>
    </row>
    <row r="363" spans="3:4" ht="12.95" customHeight="1" x14ac:dyDescent="0.2">
      <c r="C363" s="9"/>
      <c r="D363" s="9"/>
    </row>
    <row r="364" spans="3:4" ht="12.95" customHeight="1" x14ac:dyDescent="0.2">
      <c r="C364" s="9"/>
      <c r="D364" s="9"/>
    </row>
    <row r="365" spans="3:4" ht="12.95" customHeight="1" x14ac:dyDescent="0.2">
      <c r="C365" s="9"/>
      <c r="D365" s="9"/>
    </row>
    <row r="366" spans="3:4" ht="12.95" customHeight="1" x14ac:dyDescent="0.2">
      <c r="C366" s="9"/>
      <c r="D366" s="9"/>
    </row>
    <row r="367" spans="3:4" ht="12.95" customHeight="1" x14ac:dyDescent="0.2">
      <c r="C367" s="9"/>
      <c r="D367" s="9"/>
    </row>
    <row r="368" spans="3:4" ht="12.95" customHeight="1" x14ac:dyDescent="0.2">
      <c r="C368" s="9"/>
      <c r="D368" s="9"/>
    </row>
    <row r="369" spans="3:4" ht="12.95" customHeight="1" x14ac:dyDescent="0.2">
      <c r="C369" s="9"/>
      <c r="D369" s="9"/>
    </row>
    <row r="370" spans="3:4" ht="12.95" customHeight="1" x14ac:dyDescent="0.2">
      <c r="C370" s="9"/>
      <c r="D370" s="9"/>
    </row>
    <row r="371" spans="3:4" ht="12.95" customHeight="1" x14ac:dyDescent="0.2">
      <c r="C371" s="9"/>
      <c r="D371" s="9"/>
    </row>
    <row r="372" spans="3:4" ht="12.95" customHeight="1" x14ac:dyDescent="0.2">
      <c r="C372" s="9"/>
      <c r="D372" s="9"/>
    </row>
    <row r="373" spans="3:4" ht="12.95" customHeight="1" x14ac:dyDescent="0.2">
      <c r="C373" s="9"/>
      <c r="D373" s="9"/>
    </row>
    <row r="374" spans="3:4" ht="12.95" customHeight="1" x14ac:dyDescent="0.2">
      <c r="C374" s="9"/>
      <c r="D374" s="9"/>
    </row>
    <row r="375" spans="3:4" ht="12.95" customHeight="1" x14ac:dyDescent="0.2">
      <c r="C375" s="9"/>
      <c r="D375" s="9"/>
    </row>
    <row r="376" spans="3:4" ht="12.95" customHeight="1" x14ac:dyDescent="0.2">
      <c r="C376" s="9"/>
      <c r="D376" s="9"/>
    </row>
    <row r="377" spans="3:4" ht="12.95" customHeight="1" x14ac:dyDescent="0.2">
      <c r="C377" s="9"/>
      <c r="D377" s="9"/>
    </row>
    <row r="378" spans="3:4" ht="12.95" customHeight="1" x14ac:dyDescent="0.2">
      <c r="C378" s="9"/>
      <c r="D378" s="9"/>
    </row>
    <row r="379" spans="3:4" ht="12.95" customHeight="1" x14ac:dyDescent="0.2">
      <c r="C379" s="9"/>
      <c r="D379" s="9"/>
    </row>
    <row r="380" spans="3:4" ht="12.95" customHeight="1" x14ac:dyDescent="0.2">
      <c r="C380" s="9"/>
      <c r="D380" s="9"/>
    </row>
    <row r="381" spans="3:4" ht="12.95" customHeight="1" x14ac:dyDescent="0.2">
      <c r="C381" s="9"/>
      <c r="D381" s="9"/>
    </row>
    <row r="382" spans="3:4" ht="12.95" customHeight="1" x14ac:dyDescent="0.2">
      <c r="C382" s="9"/>
      <c r="D382" s="9"/>
    </row>
    <row r="383" spans="3:4" ht="12.95" customHeight="1" x14ac:dyDescent="0.2">
      <c r="C383" s="9"/>
      <c r="D383" s="9"/>
    </row>
    <row r="384" spans="3:4" ht="12.95" customHeight="1" x14ac:dyDescent="0.2">
      <c r="C384" s="9"/>
      <c r="D384" s="9"/>
    </row>
    <row r="385" spans="3:4" ht="12.95" customHeight="1" x14ac:dyDescent="0.2">
      <c r="C385" s="9"/>
      <c r="D385" s="9"/>
    </row>
    <row r="386" spans="3:4" ht="12.95" customHeight="1" x14ac:dyDescent="0.2">
      <c r="C386" s="9"/>
      <c r="D386" s="9"/>
    </row>
    <row r="387" spans="3:4" ht="12.95" customHeight="1" x14ac:dyDescent="0.2">
      <c r="C387" s="9"/>
      <c r="D387" s="9"/>
    </row>
    <row r="388" spans="3:4" ht="12.95" customHeight="1" x14ac:dyDescent="0.2">
      <c r="C388" s="9"/>
      <c r="D388" s="9"/>
    </row>
    <row r="389" spans="3:4" ht="12.95" customHeight="1" x14ac:dyDescent="0.2">
      <c r="C389" s="9"/>
      <c r="D389" s="9"/>
    </row>
    <row r="390" spans="3:4" ht="12.95" customHeight="1" x14ac:dyDescent="0.2">
      <c r="C390" s="9"/>
      <c r="D390" s="9"/>
    </row>
    <row r="391" spans="3:4" ht="12.95" customHeight="1" x14ac:dyDescent="0.2">
      <c r="C391" s="9"/>
      <c r="D391" s="9"/>
    </row>
    <row r="392" spans="3:4" ht="12.95" customHeight="1" x14ac:dyDescent="0.2">
      <c r="C392" s="9"/>
      <c r="D392" s="9"/>
    </row>
    <row r="393" spans="3:4" ht="12.95" customHeight="1" x14ac:dyDescent="0.2">
      <c r="C393" s="9"/>
      <c r="D393" s="9"/>
    </row>
    <row r="394" spans="3:4" ht="12.95" customHeight="1" x14ac:dyDescent="0.2">
      <c r="C394" s="9"/>
      <c r="D394" s="9"/>
    </row>
    <row r="395" spans="3:4" ht="12.95" customHeight="1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  <row r="6936" spans="3:4" x14ac:dyDescent="0.2">
      <c r="C6936" s="9"/>
      <c r="D6936" s="9"/>
    </row>
    <row r="6937" spans="3:4" x14ac:dyDescent="0.2">
      <c r="C6937" s="9"/>
      <c r="D6937" s="9"/>
    </row>
    <row r="6938" spans="3:4" x14ac:dyDescent="0.2">
      <c r="C6938" s="9"/>
      <c r="D6938" s="9"/>
    </row>
    <row r="6939" spans="3:4" x14ac:dyDescent="0.2">
      <c r="C6939" s="9"/>
      <c r="D6939" s="9"/>
    </row>
    <row r="6940" spans="3:4" x14ac:dyDescent="0.2">
      <c r="C6940" s="9"/>
      <c r="D6940" s="9"/>
    </row>
    <row r="6941" spans="3:4" x14ac:dyDescent="0.2">
      <c r="C6941" s="9"/>
      <c r="D6941" s="9"/>
    </row>
  </sheetData>
  <sortState xmlns:xlrd2="http://schemas.microsoft.com/office/spreadsheetml/2017/richdata2" ref="A21:U138">
    <sortCondition ref="C21:C138"/>
  </sortState>
  <phoneticPr fontId="7" type="noConversion"/>
  <hyperlinks>
    <hyperlink ref="H63338" r:id="rId1" display="http://vsolj.cetus-net.org/bulletin.html" xr:uid="{00000000-0004-0000-0000-000000000000}"/>
    <hyperlink ref="H63331" r:id="rId2" display="https://www.aavso.org/ejaavso" xr:uid="{00000000-0004-0000-0000-000001000000}"/>
    <hyperlink ref="I63338" r:id="rId3" display="http://vsolj.cetus-net.org/bulletin.html" xr:uid="{00000000-0004-0000-0000-000002000000}"/>
    <hyperlink ref="AQ56989" r:id="rId4" display="http://cdsbib.u-strasbg.fr/cgi-bin/cdsbib?1990RMxAA..21..381G" xr:uid="{00000000-0004-0000-0000-000003000000}"/>
    <hyperlink ref="H63335" r:id="rId5" display="https://www.aavso.org/ejaavso" xr:uid="{00000000-0004-0000-0000-000004000000}"/>
    <hyperlink ref="AP4353" r:id="rId6" display="http://cdsbib.u-strasbg.fr/cgi-bin/cdsbib?1990RMxAA..21..381G" xr:uid="{00000000-0004-0000-0000-000005000000}"/>
    <hyperlink ref="AP4356" r:id="rId7" display="http://cdsbib.u-strasbg.fr/cgi-bin/cdsbib?1990RMxAA..21..381G" xr:uid="{00000000-0004-0000-0000-000006000000}"/>
    <hyperlink ref="AP4354" r:id="rId8" display="http://cdsbib.u-strasbg.fr/cgi-bin/cdsbib?1990RMxAA..21..381G" xr:uid="{00000000-0004-0000-0000-000007000000}"/>
    <hyperlink ref="AP4338" r:id="rId9" display="http://cdsbib.u-strasbg.fr/cgi-bin/cdsbib?1990RMxAA..21..381G" xr:uid="{00000000-0004-0000-0000-000008000000}"/>
    <hyperlink ref="AQ4567" r:id="rId10" display="http://cdsbib.u-strasbg.fr/cgi-bin/cdsbib?1990RMxAA..21..381G" xr:uid="{00000000-0004-0000-0000-000009000000}"/>
    <hyperlink ref="AQ4571" r:id="rId11" display="http://cdsbib.u-strasbg.fr/cgi-bin/cdsbib?1990RMxAA..21..381G" xr:uid="{00000000-0004-0000-0000-00000A000000}"/>
    <hyperlink ref="AQ64251" r:id="rId12" display="http://cdsbib.u-strasbg.fr/cgi-bin/cdsbib?1990RMxAA..21..381G" xr:uid="{00000000-0004-0000-0000-00000B000000}"/>
    <hyperlink ref="I1459" r:id="rId13" display="http://vsolj.cetus-net.org/bulletin.html" xr:uid="{00000000-0004-0000-0000-00000C000000}"/>
    <hyperlink ref="H1459" r:id="rId14" display="http://vsolj.cetus-net.org/bulletin.html" xr:uid="{00000000-0004-0000-0000-00000D000000}"/>
    <hyperlink ref="AQ64912" r:id="rId15" display="http://cdsbib.u-strasbg.fr/cgi-bin/cdsbib?1990RMxAA..21..381G" xr:uid="{00000000-0004-0000-0000-00000E000000}"/>
    <hyperlink ref="AQ64911" r:id="rId16" display="http://cdsbib.u-strasbg.fr/cgi-bin/cdsbib?1990RMxAA..21..381G" xr:uid="{00000000-0004-0000-0000-00000F000000}"/>
    <hyperlink ref="AP2629" r:id="rId17" display="http://cdsbib.u-strasbg.fr/cgi-bin/cdsbib?1990RMxAA..21..381G" xr:uid="{00000000-0004-0000-0000-000010000000}"/>
    <hyperlink ref="AP2647" r:id="rId18" display="http://cdsbib.u-strasbg.fr/cgi-bin/cdsbib?1990RMxAA..21..381G" xr:uid="{00000000-0004-0000-0000-000011000000}"/>
    <hyperlink ref="AP2648" r:id="rId19" display="http://cdsbib.u-strasbg.fr/cgi-bin/cdsbib?1990RMxAA..21..381G" xr:uid="{00000000-0004-0000-0000-000012000000}"/>
    <hyperlink ref="AP2644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47"/>
  <sheetViews>
    <sheetView workbookViewId="0">
      <selection activeCell="E4" sqref="E4:E6"/>
    </sheetView>
  </sheetViews>
  <sheetFormatPr defaultRowHeight="12.75" x14ac:dyDescent="0.2"/>
  <cols>
    <col min="2" max="2" width="10.7109375" customWidth="1"/>
    <col min="5" max="5" width="10.7109375" customWidth="1"/>
  </cols>
  <sheetData>
    <row r="1" spans="1:35" ht="18.75" thickBot="1" x14ac:dyDescent="0.25">
      <c r="A1" s="36" t="s">
        <v>65</v>
      </c>
      <c r="B1" s="11"/>
      <c r="C1" s="11"/>
      <c r="D1" s="17" t="s">
        <v>144</v>
      </c>
      <c r="E1" s="11"/>
      <c r="F1" s="11"/>
      <c r="G1" s="11"/>
      <c r="H1" s="11"/>
      <c r="I1" s="11"/>
      <c r="J1" s="11"/>
      <c r="K1" s="11"/>
      <c r="L1" s="11"/>
      <c r="M1" s="37" t="s">
        <v>66</v>
      </c>
      <c r="N1" s="11" t="s">
        <v>67</v>
      </c>
      <c r="O1" s="11">
        <f ca="1">H18*J18-I18*I18</f>
        <v>77026.967990743477</v>
      </c>
      <c r="P1" s="11" t="s">
        <v>138</v>
      </c>
      <c r="Q1" s="11"/>
      <c r="R1" s="11"/>
      <c r="S1" s="11"/>
      <c r="T1" s="11"/>
      <c r="U1" s="5" t="s">
        <v>121</v>
      </c>
      <c r="V1" s="38" t="s">
        <v>123</v>
      </c>
      <c r="W1" s="11"/>
      <c r="X1" s="11"/>
      <c r="Y1" s="11"/>
      <c r="Z1" s="11"/>
      <c r="AA1" s="11">
        <v>1</v>
      </c>
      <c r="AB1" s="11" t="s">
        <v>68</v>
      </c>
      <c r="AC1" s="11"/>
      <c r="AD1" s="11"/>
      <c r="AE1" s="11"/>
      <c r="AF1" s="11"/>
      <c r="AG1" s="11"/>
      <c r="AH1" s="11"/>
      <c r="AI1" s="11"/>
    </row>
    <row r="2" spans="1:3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7" t="s">
        <v>69</v>
      </c>
      <c r="N2" s="11" t="s">
        <v>70</v>
      </c>
      <c r="O2" s="11">
        <f ca="1">+F18*J18-H18*I18</f>
        <v>14346.980374782175</v>
      </c>
      <c r="P2" s="11" t="s">
        <v>139</v>
      </c>
      <c r="Q2" s="11"/>
      <c r="R2" s="11"/>
      <c r="S2" s="11"/>
      <c r="T2" s="11"/>
      <c r="U2" s="11">
        <v>-5</v>
      </c>
      <c r="V2" s="11">
        <f t="shared" ref="V2:V26" ca="1" si="0">+E$4+E$5*U2+E$6*U2^2</f>
        <v>-0.11708804643547113</v>
      </c>
      <c r="W2" s="11"/>
      <c r="X2" s="11"/>
      <c r="Y2" s="11"/>
      <c r="Z2" s="11"/>
      <c r="AA2" s="11">
        <v>2</v>
      </c>
      <c r="AB2" s="11" t="s">
        <v>62</v>
      </c>
      <c r="AC2" s="11"/>
      <c r="AD2" s="11"/>
      <c r="AE2" s="11"/>
      <c r="AF2" s="11"/>
      <c r="AG2" s="11"/>
      <c r="AH2" s="11"/>
      <c r="AI2" s="11"/>
    </row>
    <row r="3" spans="1:35" ht="13.5" thickBot="1" x14ac:dyDescent="0.25">
      <c r="A3" s="11" t="s">
        <v>71</v>
      </c>
      <c r="B3" s="11" t="s">
        <v>72</v>
      </c>
      <c r="C3" s="11"/>
      <c r="D3" s="11"/>
      <c r="E3" s="25" t="s">
        <v>73</v>
      </c>
      <c r="F3" s="25" t="s">
        <v>74</v>
      </c>
      <c r="G3" s="25" t="s">
        <v>75</v>
      </c>
      <c r="H3" s="25" t="s">
        <v>76</v>
      </c>
      <c r="I3" s="11"/>
      <c r="J3" s="11"/>
      <c r="K3" s="11"/>
      <c r="L3" s="11"/>
      <c r="M3" s="37" t="s">
        <v>77</v>
      </c>
      <c r="N3" s="11" t="s">
        <v>78</v>
      </c>
      <c r="O3" s="11">
        <f ca="1">+F18*I18-H18*H18</f>
        <v>-6320.4105449734088</v>
      </c>
      <c r="P3" s="11" t="s">
        <v>140</v>
      </c>
      <c r="Q3" s="11"/>
      <c r="R3" s="11"/>
      <c r="S3" s="11"/>
      <c r="T3" s="11"/>
      <c r="U3" s="11">
        <v>-4.75</v>
      </c>
      <c r="V3" s="11">
        <f t="shared" ca="1" si="0"/>
        <v>-0.10332756618095959</v>
      </c>
      <c r="W3" s="11"/>
      <c r="X3" s="11"/>
      <c r="Y3" s="11"/>
      <c r="Z3" s="11"/>
      <c r="AA3" s="11">
        <v>3</v>
      </c>
      <c r="AB3" s="11" t="s">
        <v>79</v>
      </c>
      <c r="AC3" s="11"/>
      <c r="AD3" s="11"/>
      <c r="AE3" s="11"/>
      <c r="AF3" s="11"/>
      <c r="AG3" s="11"/>
      <c r="AH3" s="11"/>
      <c r="AI3" s="11"/>
    </row>
    <row r="4" spans="1:35" x14ac:dyDescent="0.2">
      <c r="A4" s="11" t="s">
        <v>80</v>
      </c>
      <c r="B4" s="11" t="s">
        <v>81</v>
      </c>
      <c r="C4" s="11"/>
      <c r="D4" s="39" t="s">
        <v>82</v>
      </c>
      <c r="E4" s="40">
        <f ca="1">(G18*O1-K18*O2+L18*O3)/O7</f>
        <v>-6.7567042333805966E-3</v>
      </c>
      <c r="F4" s="41">
        <f ca="1">+E7/O7*O18</f>
        <v>1.3732953370446113E-3</v>
      </c>
      <c r="G4" s="42">
        <f>+B18</f>
        <v>1</v>
      </c>
      <c r="H4" s="43">
        <f ca="1">ABS(F4/E4)</f>
        <v>0.20324928983276028</v>
      </c>
      <c r="I4" s="11"/>
      <c r="J4" s="11"/>
      <c r="K4" s="11"/>
      <c r="L4" s="11"/>
      <c r="M4" s="37" t="s">
        <v>83</v>
      </c>
      <c r="N4" s="11" t="s">
        <v>84</v>
      </c>
      <c r="O4" s="11">
        <f ca="1">+C18*J18-H18*H18</f>
        <v>36798.168530136521</v>
      </c>
      <c r="P4" s="11" t="s">
        <v>141</v>
      </c>
      <c r="Q4" s="11"/>
      <c r="R4" s="11"/>
      <c r="S4" s="11"/>
      <c r="T4" s="11"/>
      <c r="U4" s="11">
        <v>-4.5</v>
      </c>
      <c r="V4" s="11">
        <f t="shared" ca="1" si="0"/>
        <v>-9.0434866257438296E-2</v>
      </c>
      <c r="W4" s="11"/>
      <c r="X4" s="11"/>
      <c r="Y4" s="11"/>
      <c r="Z4" s="11"/>
      <c r="AA4" s="11">
        <v>4</v>
      </c>
      <c r="AB4" s="11" t="s">
        <v>85</v>
      </c>
      <c r="AC4" s="11"/>
      <c r="AD4" s="11"/>
      <c r="AE4" s="11"/>
      <c r="AF4" s="11"/>
      <c r="AG4" s="11"/>
      <c r="AH4" s="11"/>
      <c r="AI4" s="11"/>
    </row>
    <row r="5" spans="1:35" x14ac:dyDescent="0.2">
      <c r="A5" s="11" t="s">
        <v>86</v>
      </c>
      <c r="B5" s="44">
        <v>40323</v>
      </c>
      <c r="C5" s="11"/>
      <c r="D5" s="45" t="s">
        <v>87</v>
      </c>
      <c r="E5" s="46">
        <f ca="1">+(-G18*O2+K18*O4-L18*O5)/O7</f>
        <v>-1.2644944799190349E-2</v>
      </c>
      <c r="F5" s="47">
        <f ca="1">P18*E7/O7</f>
        <v>7.6156894821591888E-4</v>
      </c>
      <c r="G5" s="48">
        <f>+B18/A18</f>
        <v>1E-4</v>
      </c>
      <c r="H5" s="43">
        <f ca="1">ABS(F5/E5)</f>
        <v>6.0227146919983536E-2</v>
      </c>
      <c r="I5" s="11"/>
      <c r="J5" s="11"/>
      <c r="K5" s="11"/>
      <c r="L5" s="11"/>
      <c r="M5" s="37" t="s">
        <v>88</v>
      </c>
      <c r="N5" s="11" t="s">
        <v>89</v>
      </c>
      <c r="O5" s="11">
        <f ca="1">+C18*I18-F18*H18</f>
        <v>6030.3291765173062</v>
      </c>
      <c r="P5" s="11" t="s">
        <v>142</v>
      </c>
      <c r="Q5" s="11"/>
      <c r="R5" s="11"/>
      <c r="S5" s="11"/>
      <c r="T5" s="11"/>
      <c r="U5" s="11">
        <v>-4.25</v>
      </c>
      <c r="V5" s="11">
        <f t="shared" ca="1" si="0"/>
        <v>-7.8409946664907165E-2</v>
      </c>
      <c r="W5" s="11"/>
      <c r="X5" s="11"/>
      <c r="Y5" s="11"/>
      <c r="Z5" s="11"/>
      <c r="AA5" s="11">
        <v>5</v>
      </c>
      <c r="AB5" s="11" t="s">
        <v>90</v>
      </c>
      <c r="AC5" s="11"/>
      <c r="AD5" s="11"/>
      <c r="AE5" s="11"/>
      <c r="AF5" s="11"/>
      <c r="AG5" s="11"/>
      <c r="AH5" s="11"/>
      <c r="AI5" s="11"/>
    </row>
    <row r="6" spans="1:35" ht="13.5" thickBot="1" x14ac:dyDescent="0.25">
      <c r="A6" s="11"/>
      <c r="B6" s="11"/>
      <c r="C6" s="11"/>
      <c r="D6" s="49" t="s">
        <v>91</v>
      </c>
      <c r="E6" s="50">
        <f ca="1">+(G18*O3-K18*O5+L18*O6)/O7</f>
        <v>-6.9422426479216915E-3</v>
      </c>
      <c r="F6" s="51">
        <f ca="1">Q18*E7/O7</f>
        <v>3.5211317652903443E-4</v>
      </c>
      <c r="G6" s="52">
        <f>+B18/A18^2</f>
        <v>1E-8</v>
      </c>
      <c r="H6" s="43">
        <f ca="1">ABS(F6/E6)</f>
        <v>5.0720378757496618E-2</v>
      </c>
      <c r="I6" s="11"/>
      <c r="J6" s="11"/>
      <c r="K6" s="11"/>
      <c r="L6" s="11"/>
      <c r="M6" s="53" t="s">
        <v>92</v>
      </c>
      <c r="N6" s="54" t="s">
        <v>93</v>
      </c>
      <c r="O6" s="54">
        <f ca="1">+C18*H18-F18*F18</f>
        <v>4661.2783234920007</v>
      </c>
      <c r="P6" s="11" t="s">
        <v>143</v>
      </c>
      <c r="Q6" s="11"/>
      <c r="R6" s="11"/>
      <c r="S6" s="11"/>
      <c r="T6" s="11"/>
      <c r="U6" s="11">
        <v>-4</v>
      </c>
      <c r="V6" s="11">
        <f t="shared" ca="1" si="0"/>
        <v>-6.7252807403366255E-2</v>
      </c>
      <c r="W6" s="11"/>
      <c r="X6" s="11"/>
      <c r="Y6" s="11"/>
      <c r="Z6" s="11"/>
      <c r="AA6" s="11">
        <v>6</v>
      </c>
      <c r="AB6" s="11" t="s">
        <v>94</v>
      </c>
      <c r="AC6" s="11"/>
      <c r="AD6" s="11"/>
      <c r="AE6" s="11"/>
      <c r="AF6" s="11"/>
      <c r="AG6" s="11"/>
      <c r="AH6" s="11"/>
      <c r="AI6" s="11"/>
    </row>
    <row r="7" spans="1:35" x14ac:dyDescent="0.2">
      <c r="A7" s="11"/>
      <c r="B7" s="11"/>
      <c r="C7" s="11"/>
      <c r="D7" s="17" t="s">
        <v>95</v>
      </c>
      <c r="E7" s="55">
        <f ca="1">SQRT(N18/(B15-3))</f>
        <v>6.3063441993221067E-3</v>
      </c>
      <c r="F7" s="11"/>
      <c r="G7" s="56">
        <f>+B22</f>
        <v>-5.598699990514433E-2</v>
      </c>
      <c r="H7" s="11"/>
      <c r="I7" s="11"/>
      <c r="J7" s="11"/>
      <c r="K7" s="11"/>
      <c r="L7" s="11"/>
      <c r="M7" s="37" t="s">
        <v>96</v>
      </c>
      <c r="N7" s="11" t="s">
        <v>97</v>
      </c>
      <c r="O7" s="11">
        <f ca="1">+C18*O1-F18*O2+H18*O3</f>
        <v>2624497.773525727</v>
      </c>
      <c r="P7" s="11"/>
      <c r="Q7" s="11"/>
      <c r="R7" s="11"/>
      <c r="S7" s="11"/>
      <c r="T7" s="11"/>
      <c r="U7" s="11">
        <v>-3.75</v>
      </c>
      <c r="V7" s="11">
        <f t="shared" ca="1" si="0"/>
        <v>-5.6963448472815564E-2</v>
      </c>
      <c r="W7" s="11"/>
      <c r="X7" s="11"/>
      <c r="Y7" s="11"/>
      <c r="Z7" s="11"/>
      <c r="AA7" s="11">
        <v>7</v>
      </c>
      <c r="AB7" s="11" t="s">
        <v>98</v>
      </c>
      <c r="AC7" s="11"/>
      <c r="AD7" s="11"/>
      <c r="AE7" s="11"/>
      <c r="AF7" s="11"/>
      <c r="AG7" s="11"/>
      <c r="AH7" s="11"/>
      <c r="AI7" s="11"/>
    </row>
    <row r="8" spans="1:35" x14ac:dyDescent="0.2">
      <c r="A8" s="20">
        <v>21</v>
      </c>
      <c r="B8" s="11" t="s">
        <v>101</v>
      </c>
      <c r="C8" s="57">
        <v>21</v>
      </c>
      <c r="D8" s="17" t="s">
        <v>131</v>
      </c>
      <c r="E8" s="11"/>
      <c r="F8" s="58">
        <f ca="1">CORREL(INDIRECT(E12):INDIRECT(E13),INDIRECT(M12):INDIRECT(M13))</f>
        <v>0.81777600760092184</v>
      </c>
      <c r="G8" s="55"/>
      <c r="H8" s="11"/>
      <c r="I8" s="11"/>
      <c r="J8" s="11"/>
      <c r="K8" s="56"/>
      <c r="L8" s="11"/>
      <c r="M8" s="11"/>
      <c r="N8" s="11"/>
      <c r="O8" s="11"/>
      <c r="P8" s="11"/>
      <c r="Q8" s="11"/>
      <c r="R8" s="11"/>
      <c r="S8" s="11"/>
      <c r="T8" s="11"/>
      <c r="U8" s="11">
        <v>-3.5</v>
      </c>
      <c r="V8" s="11">
        <f t="shared" ca="1" si="0"/>
        <v>-4.7541869873255087E-2</v>
      </c>
      <c r="W8" s="11"/>
      <c r="X8" s="11"/>
      <c r="Y8" s="11"/>
      <c r="Z8" s="11"/>
      <c r="AA8" s="11">
        <v>8</v>
      </c>
      <c r="AB8" s="11" t="s">
        <v>99</v>
      </c>
      <c r="AC8" s="11"/>
      <c r="AD8" s="11"/>
      <c r="AE8" s="11"/>
      <c r="AF8" s="11"/>
      <c r="AG8" s="11"/>
      <c r="AH8" s="11"/>
      <c r="AI8" s="11"/>
    </row>
    <row r="9" spans="1:35" x14ac:dyDescent="0.2">
      <c r="A9" s="20">
        <f>20+COUNT(A21:A1442)</f>
        <v>99</v>
      </c>
      <c r="B9" s="11" t="s">
        <v>103</v>
      </c>
      <c r="C9" s="57">
        <f>A9</f>
        <v>99</v>
      </c>
      <c r="D9" s="11"/>
      <c r="E9" s="59">
        <f ca="1">E6*G6</f>
        <v>-6.9422426479216912E-11</v>
      </c>
      <c r="F9" s="60">
        <f ca="1">H6</f>
        <v>5.0720378757496618E-2</v>
      </c>
      <c r="G9" s="61">
        <f ca="1">F8</f>
        <v>0.81777600760092184</v>
      </c>
      <c r="H9" s="11"/>
      <c r="I9" s="11"/>
      <c r="J9" s="11"/>
      <c r="K9" s="56"/>
      <c r="L9" s="11"/>
      <c r="M9" s="11"/>
      <c r="N9" s="11"/>
      <c r="O9" s="11"/>
      <c r="P9" s="11"/>
      <c r="Q9" s="11"/>
      <c r="R9" s="11"/>
      <c r="S9" s="11"/>
      <c r="T9" s="11"/>
      <c r="U9" s="11">
        <v>-3.25</v>
      </c>
      <c r="V9" s="11">
        <f t="shared" ca="1" si="0"/>
        <v>-3.8988071604684836E-2</v>
      </c>
      <c r="W9" s="11"/>
      <c r="X9" s="11"/>
      <c r="Y9" s="11"/>
      <c r="Z9" s="11"/>
      <c r="AA9" s="11">
        <v>9</v>
      </c>
      <c r="AB9" s="11" t="s">
        <v>40</v>
      </c>
      <c r="AC9" s="11"/>
      <c r="AD9" s="11"/>
      <c r="AE9" s="11"/>
      <c r="AF9" s="11"/>
      <c r="AG9" s="11"/>
      <c r="AH9" s="11"/>
      <c r="AI9" s="11"/>
    </row>
    <row r="10" spans="1:35" x14ac:dyDescent="0.2">
      <c r="A10" s="70" t="s">
        <v>4</v>
      </c>
      <c r="B10" s="71">
        <f>Active!C8</f>
        <v>0.37992520000000002</v>
      </c>
      <c r="C10" s="11"/>
      <c r="D10" s="11" t="s">
        <v>132</v>
      </c>
      <c r="E10" s="11">
        <f ca="1">2*E9*365.2422/B10</f>
        <v>-1.3347890467180086E-7</v>
      </c>
      <c r="F10" s="11" t="s">
        <v>133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v>-3</v>
      </c>
      <c r="V10" s="11">
        <f t="shared" ca="1" si="0"/>
        <v>-3.1302053667104771E-2</v>
      </c>
      <c r="W10" s="11"/>
      <c r="X10" s="11"/>
      <c r="Y10" s="11"/>
      <c r="Z10" s="11"/>
      <c r="AA10" s="11">
        <v>10</v>
      </c>
      <c r="AB10" s="11" t="s">
        <v>100</v>
      </c>
      <c r="AC10" s="11"/>
      <c r="AD10" s="11"/>
      <c r="AE10" s="11"/>
      <c r="AF10" s="11"/>
      <c r="AG10" s="11"/>
      <c r="AH10" s="11"/>
      <c r="AI10" s="11"/>
    </row>
    <row r="11" spans="1:35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>
        <v>-2.75</v>
      </c>
      <c r="V11" s="11">
        <f t="shared" ca="1" si="0"/>
        <v>-2.4483816060514925E-2</v>
      </c>
      <c r="W11" s="11"/>
      <c r="X11" s="11"/>
      <c r="Y11" s="11"/>
      <c r="Z11" s="11"/>
      <c r="AA11" s="11">
        <v>11</v>
      </c>
      <c r="AB11" s="11" t="s">
        <v>64</v>
      </c>
      <c r="AC11" s="11"/>
      <c r="AD11" s="11"/>
      <c r="AE11" s="11"/>
      <c r="AF11" s="11"/>
      <c r="AG11" s="11"/>
      <c r="AH11" s="11"/>
      <c r="AI11" s="11"/>
    </row>
    <row r="12" spans="1:35" x14ac:dyDescent="0.2">
      <c r="A12" s="11"/>
      <c r="B12" s="11"/>
      <c r="C12" s="2" t="str">
        <f t="shared" ref="C12:Q13" si="1">C$15&amp;$C8</f>
        <v>C21</v>
      </c>
      <c r="D12" s="2" t="str">
        <f t="shared" si="1"/>
        <v>D21</v>
      </c>
      <c r="E12" s="2" t="str">
        <f t="shared" si="1"/>
        <v>E21</v>
      </c>
      <c r="F12" s="2" t="str">
        <f t="shared" si="1"/>
        <v>F21</v>
      </c>
      <c r="G12" s="2" t="str">
        <f t="shared" ref="G12:Q12" si="2">G15&amp;$C8</f>
        <v>G21</v>
      </c>
      <c r="H12" s="2" t="str">
        <f t="shared" si="2"/>
        <v>H21</v>
      </c>
      <c r="I12" s="2" t="str">
        <f t="shared" si="2"/>
        <v>I21</v>
      </c>
      <c r="J12" s="2" t="str">
        <f t="shared" si="2"/>
        <v>J21</v>
      </c>
      <c r="K12" s="2" t="str">
        <f t="shared" si="2"/>
        <v>K21</v>
      </c>
      <c r="L12" s="2" t="str">
        <f t="shared" si="2"/>
        <v>L21</v>
      </c>
      <c r="M12" s="2" t="str">
        <f t="shared" si="2"/>
        <v>M21</v>
      </c>
      <c r="N12" s="2" t="str">
        <f t="shared" si="2"/>
        <v>N21</v>
      </c>
      <c r="O12" s="2" t="str">
        <f t="shared" si="2"/>
        <v>O21</v>
      </c>
      <c r="P12" s="2" t="str">
        <f t="shared" si="2"/>
        <v>P21</v>
      </c>
      <c r="Q12" s="2" t="str">
        <f t="shared" si="2"/>
        <v>Q21</v>
      </c>
      <c r="R12" s="11"/>
      <c r="S12" s="11"/>
      <c r="T12" s="11"/>
      <c r="U12" s="11">
        <v>-2.5</v>
      </c>
      <c r="V12" s="11">
        <f t="shared" ca="1" si="0"/>
        <v>-1.8533358784915292E-2</v>
      </c>
      <c r="W12" s="11"/>
      <c r="X12" s="11"/>
      <c r="Y12" s="11"/>
      <c r="Z12" s="11"/>
      <c r="AA12" s="11">
        <v>12</v>
      </c>
      <c r="AB12" s="11" t="s">
        <v>102</v>
      </c>
      <c r="AC12" s="11"/>
      <c r="AD12" s="11"/>
      <c r="AE12" s="11"/>
      <c r="AF12" s="11"/>
      <c r="AG12" s="11"/>
      <c r="AH12" s="11"/>
      <c r="AI12" s="11"/>
    </row>
    <row r="13" spans="1:35" x14ac:dyDescent="0.2">
      <c r="A13" s="11"/>
      <c r="B13" s="11"/>
      <c r="C13" s="2" t="str">
        <f t="shared" si="1"/>
        <v>C99</v>
      </c>
      <c r="D13" s="2" t="str">
        <f t="shared" si="1"/>
        <v>D99</v>
      </c>
      <c r="E13" s="2" t="str">
        <f t="shared" si="1"/>
        <v>E99</v>
      </c>
      <c r="F13" s="2" t="str">
        <f t="shared" si="1"/>
        <v>F99</v>
      </c>
      <c r="G13" s="2" t="str">
        <f t="shared" si="1"/>
        <v>G99</v>
      </c>
      <c r="H13" s="2" t="str">
        <f t="shared" si="1"/>
        <v>H99</v>
      </c>
      <c r="I13" s="2" t="str">
        <f t="shared" si="1"/>
        <v>I99</v>
      </c>
      <c r="J13" s="2" t="str">
        <f t="shared" si="1"/>
        <v>J99</v>
      </c>
      <c r="K13" s="2" t="str">
        <f t="shared" si="1"/>
        <v>K99</v>
      </c>
      <c r="L13" s="2" t="str">
        <f t="shared" si="1"/>
        <v>L99</v>
      </c>
      <c r="M13" s="2" t="str">
        <f t="shared" si="1"/>
        <v>M99</v>
      </c>
      <c r="N13" s="2" t="str">
        <f t="shared" si="1"/>
        <v>N99</v>
      </c>
      <c r="O13" s="2" t="str">
        <f t="shared" si="1"/>
        <v>O99</v>
      </c>
      <c r="P13" s="2" t="str">
        <f t="shared" si="1"/>
        <v>P99</v>
      </c>
      <c r="Q13" s="2" t="str">
        <f t="shared" si="1"/>
        <v>Q99</v>
      </c>
      <c r="R13" s="11"/>
      <c r="S13" s="11"/>
      <c r="T13" s="11"/>
      <c r="U13" s="11">
        <v>-2.25</v>
      </c>
      <c r="V13" s="11">
        <f t="shared" ca="1" si="0"/>
        <v>-1.3450681840305879E-2</v>
      </c>
      <c r="W13" s="11"/>
      <c r="X13" s="11"/>
      <c r="Y13" s="11"/>
      <c r="Z13" s="11"/>
      <c r="AA13" s="11">
        <v>13</v>
      </c>
      <c r="AB13" s="11" t="s">
        <v>104</v>
      </c>
      <c r="AC13" s="11"/>
      <c r="AD13" s="11"/>
      <c r="AE13" s="11"/>
      <c r="AF13" s="11"/>
      <c r="AG13" s="11"/>
      <c r="AH13" s="11"/>
      <c r="AI13" s="11"/>
    </row>
    <row r="14" spans="1:35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v>-2</v>
      </c>
      <c r="V14" s="11">
        <f t="shared" ca="1" si="0"/>
        <v>-9.2357852266866658E-3</v>
      </c>
      <c r="W14" s="11"/>
      <c r="X14" s="11"/>
      <c r="Y14" s="11"/>
      <c r="Z14" s="11"/>
      <c r="AA14" s="11">
        <v>14</v>
      </c>
      <c r="AB14" s="11" t="s">
        <v>105</v>
      </c>
      <c r="AC14" s="11"/>
      <c r="AD14" s="11"/>
      <c r="AE14" s="11"/>
      <c r="AF14" s="11"/>
      <c r="AG14" s="11"/>
      <c r="AH14" s="11"/>
      <c r="AI14" s="11"/>
    </row>
    <row r="15" spans="1:35" x14ac:dyDescent="0.2">
      <c r="A15" s="17" t="s">
        <v>109</v>
      </c>
      <c r="B15" s="17">
        <f>C9-C8+1</f>
        <v>79</v>
      </c>
      <c r="C15" s="2" t="str">
        <f t="shared" ref="C15:Q15" si="3">VLOOKUP(C16,$AA1:$AB25,2,FALSE)</f>
        <v>C</v>
      </c>
      <c r="D15" s="2" t="str">
        <f t="shared" si="3"/>
        <v>D</v>
      </c>
      <c r="E15" s="2" t="str">
        <f t="shared" si="3"/>
        <v>E</v>
      </c>
      <c r="F15" s="2" t="str">
        <f t="shared" si="3"/>
        <v>F</v>
      </c>
      <c r="G15" s="2" t="str">
        <f t="shared" si="3"/>
        <v>G</v>
      </c>
      <c r="H15" s="2" t="str">
        <f t="shared" si="3"/>
        <v>H</v>
      </c>
      <c r="I15" s="2" t="str">
        <f t="shared" si="3"/>
        <v>I</v>
      </c>
      <c r="J15" s="2" t="str">
        <f t="shared" si="3"/>
        <v>J</v>
      </c>
      <c r="K15" s="2" t="str">
        <f t="shared" si="3"/>
        <v>K</v>
      </c>
      <c r="L15" s="2" t="str">
        <f t="shared" si="3"/>
        <v>L</v>
      </c>
      <c r="M15" s="2" t="str">
        <f t="shared" si="3"/>
        <v>M</v>
      </c>
      <c r="N15" s="2" t="str">
        <f t="shared" si="3"/>
        <v>N</v>
      </c>
      <c r="O15" s="2" t="str">
        <f t="shared" si="3"/>
        <v>O</v>
      </c>
      <c r="P15" s="2" t="str">
        <f t="shared" si="3"/>
        <v>P</v>
      </c>
      <c r="Q15" s="2" t="str">
        <f t="shared" si="3"/>
        <v>Q</v>
      </c>
      <c r="R15" s="11"/>
      <c r="S15" s="11"/>
      <c r="T15" s="11"/>
      <c r="U15" s="11">
        <v>-1.75</v>
      </c>
      <c r="V15" s="11">
        <f t="shared" ca="1" si="0"/>
        <v>-5.8886689440576633E-3</v>
      </c>
      <c r="W15" s="11"/>
      <c r="X15" s="11"/>
      <c r="Y15" s="11"/>
      <c r="Z15" s="11"/>
      <c r="AA15" s="11">
        <v>15</v>
      </c>
      <c r="AB15" s="11" t="s">
        <v>106</v>
      </c>
      <c r="AC15" s="11"/>
      <c r="AD15" s="11"/>
      <c r="AE15" s="11"/>
      <c r="AF15" s="11"/>
      <c r="AG15" s="11"/>
      <c r="AH15" s="11"/>
      <c r="AI15" s="11"/>
    </row>
    <row r="16" spans="1:35" x14ac:dyDescent="0.2">
      <c r="A16" s="2"/>
      <c r="B16" s="11"/>
      <c r="C16" s="2">
        <f>COLUMN()</f>
        <v>3</v>
      </c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2">
        <f>COLUMN()</f>
        <v>16</v>
      </c>
      <c r="Q16" s="2">
        <f>COLUMN()</f>
        <v>17</v>
      </c>
      <c r="R16" s="11"/>
      <c r="S16" s="11"/>
      <c r="T16" s="11"/>
      <c r="U16" s="11">
        <v>-1.5</v>
      </c>
      <c r="V16" s="11">
        <f t="shared" ca="1" si="0"/>
        <v>-3.409332992418879E-3</v>
      </c>
      <c r="W16" s="11"/>
      <c r="X16" s="11"/>
      <c r="Y16" s="11"/>
      <c r="Z16" s="11"/>
      <c r="AA16" s="11">
        <v>16</v>
      </c>
      <c r="AB16" s="11" t="s">
        <v>107</v>
      </c>
      <c r="AC16" s="11"/>
      <c r="AD16" s="11"/>
      <c r="AE16" s="11"/>
      <c r="AF16" s="11"/>
      <c r="AG16" s="11"/>
      <c r="AH16" s="11"/>
      <c r="AI16" s="11"/>
    </row>
    <row r="17" spans="1:35" x14ac:dyDescent="0.2">
      <c r="A17" s="17" t="s">
        <v>108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v>-1.25</v>
      </c>
      <c r="V17" s="11">
        <f t="shared" ca="1" si="0"/>
        <v>-1.7977773717703024E-3</v>
      </c>
      <c r="W17" s="11"/>
      <c r="X17" s="11"/>
      <c r="Y17" s="11"/>
      <c r="Z17" s="11"/>
      <c r="AA17" s="11">
        <v>17</v>
      </c>
      <c r="AB17" s="11" t="s">
        <v>110</v>
      </c>
      <c r="AC17" s="11"/>
      <c r="AD17" s="11"/>
      <c r="AE17" s="11"/>
      <c r="AF17" s="11"/>
      <c r="AG17" s="11"/>
      <c r="AH17" s="11"/>
      <c r="AI17" s="11"/>
    </row>
    <row r="18" spans="1:35" x14ac:dyDescent="0.2">
      <c r="A18" s="62">
        <v>10000</v>
      </c>
      <c r="B18" s="62">
        <v>1</v>
      </c>
      <c r="C18" s="11">
        <f ca="1">SUM(INDIRECT(C12):INDIRECT(C13))</f>
        <v>51.5</v>
      </c>
      <c r="D18" s="63">
        <f ca="1">SUM(INDIRECT(D12):INDIRECT(D13))</f>
        <v>-55.970149999999961</v>
      </c>
      <c r="E18" s="63">
        <f ca="1">SUM(INDIRECT(E12):INDIRECT(E13))</f>
        <v>-1.5118759925389895</v>
      </c>
      <c r="F18" s="17">
        <f ca="1">SUM(INDIRECT(F12):INDIRECT(F13))</f>
        <v>40.003624999999992</v>
      </c>
      <c r="G18" s="17">
        <f ca="1">SUM(INDIRECT(G12):INDIRECT(G13))</f>
        <v>-1.6978784949882537</v>
      </c>
      <c r="H18" s="17">
        <f ca="1">SUM(INDIRECT(H12):INDIRECT(H13))</f>
        <v>121.58385119674999</v>
      </c>
      <c r="I18" s="17">
        <f ca="1">SUM(INDIRECT(I12):INDIRECT(I13))</f>
        <v>211.53638768636685</v>
      </c>
      <c r="J18" s="17">
        <f ca="1">SUM(INDIRECT(J12):INDIRECT(J13))</f>
        <v>1001.5689592615527</v>
      </c>
      <c r="K18" s="17">
        <f ca="1">SUM(INDIRECT(K12):INDIRECT(K13))</f>
        <v>-3.2762506814275385</v>
      </c>
      <c r="L18" s="17">
        <f ca="1">SUM(INDIRECT(L12):INDIRECT(L13))</f>
        <v>-10.449506811226126</v>
      </c>
      <c r="M18" s="11"/>
      <c r="N18" s="11">
        <f ca="1">SUM(INDIRECT(N12):INDIRECT(N13))</f>
        <v>3.0225182641845927E-3</v>
      </c>
      <c r="O18" s="11">
        <f ca="1">SQRT(SUM(INDIRECT(O12):INDIRECT(O13)))</f>
        <v>571521.3823651229</v>
      </c>
      <c r="P18" s="11">
        <f ca="1">SQRT(SUM(INDIRECT(P12):INDIRECT(P13)))</f>
        <v>316940.51986471983</v>
      </c>
      <c r="Q18" s="11">
        <f ca="1">SQRT(SUM(INDIRECT(Q12):INDIRECT(Q13)))</f>
        <v>146538.18735882817</v>
      </c>
      <c r="R18" s="11"/>
      <c r="S18" s="11"/>
      <c r="T18" s="11"/>
      <c r="U18" s="11">
        <v>-1</v>
      </c>
      <c r="V18" s="11">
        <f t="shared" ca="1" si="0"/>
        <v>-1.0540020821119388E-3</v>
      </c>
      <c r="W18" s="11"/>
      <c r="X18" s="11"/>
      <c r="Y18" s="11"/>
      <c r="Z18" s="11"/>
      <c r="AA18" s="11">
        <v>18</v>
      </c>
      <c r="AB18" s="11" t="s">
        <v>111</v>
      </c>
      <c r="AC18" s="11"/>
      <c r="AD18" s="11"/>
      <c r="AE18" s="11"/>
      <c r="AF18" s="11"/>
      <c r="AG18" s="11"/>
      <c r="AH18" s="11"/>
      <c r="AI18" s="11"/>
    </row>
    <row r="19" spans="1:35" x14ac:dyDescent="0.2">
      <c r="A19" s="64" t="s">
        <v>112</v>
      </c>
      <c r="B19" s="11"/>
      <c r="C19" s="11"/>
      <c r="D19" s="11"/>
      <c r="E19" s="11"/>
      <c r="F19" s="65" t="s">
        <v>113</v>
      </c>
      <c r="G19" s="65" t="s">
        <v>114</v>
      </c>
      <c r="H19" s="65" t="s">
        <v>115</v>
      </c>
      <c r="I19" s="65" t="s">
        <v>116</v>
      </c>
      <c r="J19" s="65" t="s">
        <v>117</v>
      </c>
      <c r="K19" s="65" t="s">
        <v>118</v>
      </c>
      <c r="L19" s="65" t="s">
        <v>119</v>
      </c>
      <c r="M19" s="66"/>
      <c r="N19" s="66"/>
      <c r="O19" s="66"/>
      <c r="P19" s="66"/>
      <c r="Q19" s="66"/>
      <c r="R19" s="11"/>
      <c r="S19" s="11"/>
      <c r="T19" s="11"/>
      <c r="U19" s="11">
        <v>-0.75</v>
      </c>
      <c r="V19" s="11">
        <f t="shared" ca="1" si="0"/>
        <v>-1.1780071234437865E-3</v>
      </c>
      <c r="W19" s="11"/>
      <c r="X19" s="11"/>
      <c r="Y19" s="11"/>
      <c r="Z19" s="11"/>
      <c r="AA19" s="11">
        <v>19</v>
      </c>
      <c r="AB19" s="11" t="s">
        <v>120</v>
      </c>
      <c r="AC19" s="11"/>
      <c r="AD19" s="11"/>
      <c r="AE19" s="11"/>
      <c r="AF19" s="11"/>
      <c r="AG19" s="11"/>
      <c r="AH19" s="11"/>
      <c r="AI19" s="11"/>
    </row>
    <row r="20" spans="1:35" ht="15" thickBot="1" x14ac:dyDescent="0.25">
      <c r="A20" s="5" t="s">
        <v>121</v>
      </c>
      <c r="B20" s="5" t="s">
        <v>122</v>
      </c>
      <c r="C20" s="5" t="s">
        <v>134</v>
      </c>
      <c r="D20" s="5" t="s">
        <v>121</v>
      </c>
      <c r="E20" s="5" t="s">
        <v>122</v>
      </c>
      <c r="F20" s="5" t="s">
        <v>135</v>
      </c>
      <c r="G20" s="5" t="s">
        <v>136</v>
      </c>
      <c r="H20" s="5" t="s">
        <v>145</v>
      </c>
      <c r="I20" s="5" t="s">
        <v>146</v>
      </c>
      <c r="J20" s="5" t="s">
        <v>147</v>
      </c>
      <c r="K20" s="5" t="s">
        <v>137</v>
      </c>
      <c r="L20" s="5" t="s">
        <v>148</v>
      </c>
      <c r="M20" s="38" t="s">
        <v>123</v>
      </c>
      <c r="N20" s="5" t="s">
        <v>149</v>
      </c>
      <c r="O20" s="5" t="s">
        <v>124</v>
      </c>
      <c r="P20" s="5" t="s">
        <v>125</v>
      </c>
      <c r="Q20" s="5" t="s">
        <v>126</v>
      </c>
      <c r="R20" s="25" t="s">
        <v>127</v>
      </c>
      <c r="S20" s="11"/>
      <c r="T20" s="11"/>
      <c r="U20" s="11">
        <v>-0.5</v>
      </c>
      <c r="V20" s="11">
        <f t="shared" ca="1" si="0"/>
        <v>-2.1697924957658449E-3</v>
      </c>
      <c r="W20" s="11"/>
      <c r="X20" s="11"/>
      <c r="Y20" s="11"/>
      <c r="Z20" s="11"/>
      <c r="AA20" s="11">
        <v>20</v>
      </c>
      <c r="AB20" s="11" t="s">
        <v>128</v>
      </c>
      <c r="AC20" s="11"/>
      <c r="AD20" s="11"/>
      <c r="AE20" s="11"/>
      <c r="AF20" s="11"/>
      <c r="AG20" s="11"/>
      <c r="AH20" s="11"/>
      <c r="AI20" s="11"/>
    </row>
    <row r="21" spans="1:35" x14ac:dyDescent="0.2">
      <c r="A21" s="67">
        <v>-41002.5</v>
      </c>
      <c r="B21" s="67">
        <v>-5.8986999905755511E-2</v>
      </c>
      <c r="C21" s="68">
        <v>0.1</v>
      </c>
      <c r="D21" s="69">
        <f>A21/A$18</f>
        <v>-4.10025</v>
      </c>
      <c r="E21" s="69">
        <f>B21/B$18</f>
        <v>-5.8986999905755511E-2</v>
      </c>
      <c r="F21" s="20">
        <f>$C21*D21</f>
        <v>-0.41002500000000003</v>
      </c>
      <c r="G21" s="20">
        <f>$C21*E21</f>
        <v>-5.8986999905755516E-3</v>
      </c>
      <c r="H21" s="20">
        <f>C21*D21*D21</f>
        <v>1.6812050062500001</v>
      </c>
      <c r="I21" s="20">
        <f>C21*D21*D21*D21</f>
        <v>-6.8933608268765632</v>
      </c>
      <c r="J21" s="20">
        <f>C21*D21*D21*D21*D21</f>
        <v>28.264502730400629</v>
      </c>
      <c r="K21" s="20">
        <f>C21*E21*D21</f>
        <v>2.4186144636357404E-2</v>
      </c>
      <c r="L21" s="20">
        <f>C21*E21*D21*D21</f>
        <v>-9.9169239545224441E-2</v>
      </c>
      <c r="M21" s="20">
        <f t="shared" ref="M21:M82" ca="1" si="4">+E$4+E$5*D21+E$6*D21^2</f>
        <v>-7.1622600263382394E-2</v>
      </c>
      <c r="N21" s="20">
        <f ca="1">C21*(M21-E21)^2</f>
        <v>1.5965839639766064E-5</v>
      </c>
      <c r="O21" s="33">
        <f ca="1">(C21*O$1-O$2*F21+O$3*H21)^2</f>
        <v>8758116.8849216029</v>
      </c>
      <c r="P21" s="20">
        <f ca="1">(-C21*O$2+O$4*F21-O$5*H21)^2</f>
        <v>710813543.48869753</v>
      </c>
      <c r="Q21" s="20">
        <f ca="1">+(C21*O$3-F21*O$5+H21*O$6)^2</f>
        <v>93646440.902649552</v>
      </c>
      <c r="R21" s="11">
        <f t="shared" ref="R21:R82" ca="1" si="5">+E21-M21</f>
        <v>1.2635600357626883E-2</v>
      </c>
      <c r="S21" s="11"/>
      <c r="T21" s="11"/>
      <c r="U21" s="11">
        <v>-0.25</v>
      </c>
      <c r="V21" s="11">
        <f t="shared" ca="1" si="0"/>
        <v>-4.0293581990781153E-3</v>
      </c>
      <c r="W21" s="11"/>
      <c r="X21" s="11"/>
      <c r="Y21" s="11"/>
      <c r="Z21" s="11"/>
      <c r="AA21" s="11">
        <v>21</v>
      </c>
      <c r="AB21" s="11" t="s">
        <v>129</v>
      </c>
      <c r="AC21" s="11"/>
      <c r="AD21" s="11"/>
      <c r="AE21" s="11"/>
      <c r="AF21" s="11"/>
      <c r="AG21" s="11"/>
      <c r="AH21" s="11"/>
      <c r="AI21" s="11"/>
    </row>
    <row r="22" spans="1:35" x14ac:dyDescent="0.2">
      <c r="A22" s="67">
        <v>-41002.5</v>
      </c>
      <c r="B22" s="67">
        <v>-5.598699990514433E-2</v>
      </c>
      <c r="C22" s="67">
        <v>0.1</v>
      </c>
      <c r="D22" s="69">
        <f t="shared" ref="D22:E83" si="6">A22/A$18</f>
        <v>-4.10025</v>
      </c>
      <c r="E22" s="69">
        <f t="shared" si="6"/>
        <v>-5.598699990514433E-2</v>
      </c>
      <c r="F22" s="20">
        <f t="shared" ref="F22:G83" si="7">$C22*D22</f>
        <v>-0.41002500000000003</v>
      </c>
      <c r="G22" s="20">
        <f t="shared" si="7"/>
        <v>-5.598699990514433E-3</v>
      </c>
      <c r="H22" s="20">
        <f t="shared" ref="H22:H83" si="8">C22*D22*D22</f>
        <v>1.6812050062500001</v>
      </c>
      <c r="I22" s="20">
        <f t="shared" ref="I22:I83" si="9">C22*D22*D22*D22</f>
        <v>-6.8933608268765632</v>
      </c>
      <c r="J22" s="20">
        <f t="shared" ref="J22:J83" si="10">C22*D22*D22*D22*D22</f>
        <v>28.264502730400629</v>
      </c>
      <c r="K22" s="20">
        <f t="shared" ref="K22:K83" si="11">C22*E22*D22</f>
        <v>2.2956069636106805E-2</v>
      </c>
      <c r="L22" s="20">
        <f t="shared" ref="L22:L83" si="12">C22*E22*D22*D22</f>
        <v>-9.4125624525446927E-2</v>
      </c>
      <c r="M22" s="20">
        <f t="shared" ca="1" si="4"/>
        <v>-7.1622600263382394E-2</v>
      </c>
      <c r="N22" s="20">
        <f t="shared" ref="N22:N83" ca="1" si="13">C22*(M22-E22)^2</f>
        <v>2.4447199856253429E-5</v>
      </c>
      <c r="O22" s="33">
        <f t="shared" ref="O22:O83" ca="1" si="14">(C22*O$1-O$2*F22+O$3*H22)^2</f>
        <v>8758116.8849216029</v>
      </c>
      <c r="P22" s="20">
        <f t="shared" ref="P22:P83" ca="1" si="15">(-C22*O$2+O$4*F22-O$5*H22)^2</f>
        <v>710813543.48869753</v>
      </c>
      <c r="Q22" s="20">
        <f t="shared" ref="Q22:Q83" ca="1" si="16">+(C22*O$3-F22*O$5+H22*O$6)^2</f>
        <v>93646440.902649552</v>
      </c>
      <c r="R22" s="11">
        <f t="shared" ca="1" si="5"/>
        <v>1.5635600358238064E-2</v>
      </c>
      <c r="S22" s="11"/>
      <c r="T22" s="11"/>
      <c r="U22" s="11">
        <v>0</v>
      </c>
      <c r="V22" s="11">
        <f t="shared" ca="1" si="0"/>
        <v>-6.7567042333805966E-3</v>
      </c>
      <c r="W22" s="11"/>
      <c r="X22" s="11"/>
      <c r="Y22" s="11"/>
      <c r="Z22" s="11"/>
      <c r="AA22" s="11">
        <v>22</v>
      </c>
      <c r="AB22" s="11" t="s">
        <v>63</v>
      </c>
      <c r="AC22" s="11"/>
      <c r="AD22" s="11"/>
      <c r="AE22" s="11"/>
      <c r="AF22" s="11"/>
      <c r="AG22" s="11"/>
      <c r="AH22" s="11"/>
      <c r="AI22" s="11"/>
    </row>
    <row r="23" spans="1:35" x14ac:dyDescent="0.2">
      <c r="A23" s="67">
        <v>-40931.5</v>
      </c>
      <c r="B23" s="67">
        <v>-7.7676199900452048E-2</v>
      </c>
      <c r="C23" s="67">
        <v>0.1</v>
      </c>
      <c r="D23" s="69">
        <f t="shared" si="6"/>
        <v>-4.0931499999999996</v>
      </c>
      <c r="E23" s="69">
        <f t="shared" si="6"/>
        <v>-7.7676199900452048E-2</v>
      </c>
      <c r="F23" s="20">
        <f t="shared" si="7"/>
        <v>-0.40931499999999998</v>
      </c>
      <c r="G23" s="20">
        <f t="shared" si="7"/>
        <v>-7.7676199900452055E-3</v>
      </c>
      <c r="H23" s="20">
        <f t="shared" si="8"/>
        <v>1.6753876922499997</v>
      </c>
      <c r="I23" s="20">
        <f t="shared" si="9"/>
        <v>-6.8576131325330856</v>
      </c>
      <c r="J23" s="20">
        <f t="shared" si="10"/>
        <v>28.069239193427798</v>
      </c>
      <c r="K23" s="20">
        <f t="shared" si="11"/>
        <v>3.179403376225353E-2</v>
      </c>
      <c r="L23" s="20">
        <f t="shared" si="12"/>
        <v>-0.13013774929396801</v>
      </c>
      <c r="M23" s="20">
        <f t="shared" ca="1" si="4"/>
        <v>-7.1308527317985135E-2</v>
      </c>
      <c r="N23" s="20">
        <f t="shared" ca="1" si="13"/>
        <v>4.0547254117500844E-6</v>
      </c>
      <c r="O23" s="33">
        <f t="shared" ca="1" si="14"/>
        <v>8916154.4000684749</v>
      </c>
      <c r="P23" s="20">
        <f t="shared" ca="1" si="15"/>
        <v>707553598.56191123</v>
      </c>
      <c r="Q23" s="20">
        <f t="shared" ca="1" si="16"/>
        <v>93039749.679903954</v>
      </c>
      <c r="R23" s="11">
        <f t="shared" ca="1" si="5"/>
        <v>-6.3676725824669128E-3</v>
      </c>
      <c r="S23" s="11"/>
      <c r="T23" s="11"/>
      <c r="U23" s="11">
        <v>0.25</v>
      </c>
      <c r="V23" s="11">
        <f t="shared" ca="1" si="0"/>
        <v>-1.0351830598673291E-2</v>
      </c>
      <c r="W23" s="11"/>
      <c r="X23" s="11"/>
      <c r="Y23" s="11"/>
      <c r="Z23" s="11"/>
      <c r="AA23" s="11">
        <v>23</v>
      </c>
      <c r="AB23" s="11" t="s">
        <v>130</v>
      </c>
      <c r="AC23" s="11"/>
      <c r="AD23" s="11"/>
      <c r="AE23" s="11"/>
      <c r="AF23" s="11"/>
      <c r="AG23" s="11"/>
      <c r="AH23" s="11"/>
      <c r="AI23" s="11"/>
    </row>
    <row r="24" spans="1:35" x14ac:dyDescent="0.2">
      <c r="A24" s="67">
        <v>-40871</v>
      </c>
      <c r="B24" s="67">
        <v>-5.2150799903756706E-2</v>
      </c>
      <c r="C24" s="67">
        <v>0.1</v>
      </c>
      <c r="D24" s="69">
        <f t="shared" si="6"/>
        <v>-4.0871000000000004</v>
      </c>
      <c r="E24" s="69">
        <f t="shared" si="6"/>
        <v>-5.2150799903756706E-2</v>
      </c>
      <c r="F24" s="20">
        <f t="shared" si="7"/>
        <v>-0.40871000000000007</v>
      </c>
      <c r="G24" s="20">
        <f t="shared" si="7"/>
        <v>-5.2150799903756713E-3</v>
      </c>
      <c r="H24" s="20">
        <f t="shared" si="8"/>
        <v>1.6704386410000005</v>
      </c>
      <c r="I24" s="20">
        <f t="shared" si="9"/>
        <v>-6.827249769631103</v>
      </c>
      <c r="J24" s="20">
        <f t="shared" si="10"/>
        <v>27.903652533459283</v>
      </c>
      <c r="K24" s="20">
        <f t="shared" si="11"/>
        <v>2.1314553428664409E-2</v>
      </c>
      <c r="L24" s="20">
        <f t="shared" si="12"/>
        <v>-8.7114711318294319E-2</v>
      </c>
      <c r="M24" s="20">
        <f t="shared" ca="1" si="4"/>
        <v>-7.1041454087475267E-2</v>
      </c>
      <c r="N24" s="20">
        <f t="shared" ca="1" si="13"/>
        <v>3.5685681548884361E-5</v>
      </c>
      <c r="O24" s="33">
        <f t="shared" ca="1" si="14"/>
        <v>9051632.7226356789</v>
      </c>
      <c r="P24" s="20">
        <f t="shared" ca="1" si="15"/>
        <v>704784217.90674114</v>
      </c>
      <c r="Q24" s="20">
        <f t="shared" ca="1" si="16"/>
        <v>92525049.63613385</v>
      </c>
      <c r="R24" s="11">
        <f t="shared" ca="1" si="5"/>
        <v>1.8890654183718561E-2</v>
      </c>
      <c r="S24" s="11"/>
      <c r="T24" s="11"/>
      <c r="U24" s="11">
        <v>0.5</v>
      </c>
      <c r="V24" s="11">
        <f t="shared" ca="1" si="0"/>
        <v>-1.4814737294956193E-2</v>
      </c>
      <c r="W24" s="11"/>
      <c r="X24" s="11"/>
      <c r="Y24" s="11"/>
      <c r="Z24" s="11"/>
      <c r="AA24" s="11">
        <v>24</v>
      </c>
      <c r="AB24" s="11" t="s">
        <v>121</v>
      </c>
      <c r="AC24" s="11"/>
      <c r="AD24" s="11"/>
      <c r="AE24" s="11"/>
      <c r="AF24" s="11"/>
      <c r="AG24" s="11"/>
      <c r="AH24" s="11"/>
      <c r="AI24" s="11"/>
    </row>
    <row r="25" spans="1:35" x14ac:dyDescent="0.2">
      <c r="A25" s="67">
        <v>-40587.5</v>
      </c>
      <c r="B25" s="67">
        <v>-6.1944999903062126E-2</v>
      </c>
      <c r="C25" s="67">
        <v>0.1</v>
      </c>
      <c r="D25" s="69">
        <f t="shared" si="6"/>
        <v>-4.0587499999999999</v>
      </c>
      <c r="E25" s="69">
        <f t="shared" si="6"/>
        <v>-6.1944999903062126E-2</v>
      </c>
      <c r="F25" s="20">
        <f t="shared" si="7"/>
        <v>-0.40587499999999999</v>
      </c>
      <c r="G25" s="20">
        <f t="shared" si="7"/>
        <v>-6.1944999903062129E-3</v>
      </c>
      <c r="H25" s="20">
        <f t="shared" si="8"/>
        <v>1.6473451562499999</v>
      </c>
      <c r="I25" s="20">
        <f t="shared" si="9"/>
        <v>-6.6861621529296871</v>
      </c>
      <c r="J25" s="20">
        <f t="shared" si="10"/>
        <v>27.137460638203365</v>
      </c>
      <c r="K25" s="20">
        <f t="shared" si="11"/>
        <v>2.5141926835655342E-2</v>
      </c>
      <c r="L25" s="20">
        <f t="shared" si="12"/>
        <v>-0.10204479554421611</v>
      </c>
      <c r="M25" s="20">
        <f t="shared" ca="1" si="4"/>
        <v>-6.9796732525326477E-2</v>
      </c>
      <c r="N25" s="20">
        <f t="shared" ca="1" si="13"/>
        <v>6.1649705171530224E-6</v>
      </c>
      <c r="O25" s="33">
        <f t="shared" ca="1" si="14"/>
        <v>9696247.1716681495</v>
      </c>
      <c r="P25" s="20">
        <f t="shared" ca="1" si="15"/>
        <v>691910319.44809985</v>
      </c>
      <c r="Q25" s="20">
        <f t="shared" ca="1" si="16"/>
        <v>90140841.322252035</v>
      </c>
      <c r="R25" s="11">
        <f t="shared" ca="1" si="5"/>
        <v>7.8517326222643513E-3</v>
      </c>
      <c r="S25" s="11"/>
      <c r="T25" s="11"/>
      <c r="U25" s="11">
        <v>0.75</v>
      </c>
      <c r="V25" s="11">
        <f t="shared" ca="1" si="0"/>
        <v>-2.0145424322229311E-2</v>
      </c>
      <c r="W25" s="11"/>
      <c r="X25" s="11"/>
      <c r="Y25" s="11"/>
      <c r="Z25" s="11"/>
      <c r="AA25" s="11">
        <v>25</v>
      </c>
      <c r="AB25" s="11" t="s">
        <v>122</v>
      </c>
      <c r="AC25" s="11"/>
      <c r="AD25" s="11"/>
      <c r="AE25" s="11"/>
      <c r="AF25" s="11"/>
      <c r="AG25" s="11"/>
      <c r="AH25" s="11"/>
      <c r="AI25" s="11"/>
    </row>
    <row r="26" spans="1:35" x14ac:dyDescent="0.2">
      <c r="A26" s="67">
        <v>-40556</v>
      </c>
      <c r="B26" s="67">
        <v>-5.1588799902674509E-2</v>
      </c>
      <c r="C26" s="67">
        <v>0.1</v>
      </c>
      <c r="D26" s="69">
        <f t="shared" si="6"/>
        <v>-4.0556000000000001</v>
      </c>
      <c r="E26" s="69">
        <f t="shared" si="6"/>
        <v>-5.1588799902674509E-2</v>
      </c>
      <c r="F26" s="20">
        <f t="shared" si="7"/>
        <v>-0.40556000000000003</v>
      </c>
      <c r="G26" s="20">
        <f t="shared" si="7"/>
        <v>-5.1588799902674513E-3</v>
      </c>
      <c r="H26" s="20">
        <f t="shared" si="8"/>
        <v>1.6447891360000002</v>
      </c>
      <c r="I26" s="20">
        <f t="shared" si="9"/>
        <v>-6.6706068199616011</v>
      </c>
      <c r="J26" s="20">
        <f t="shared" si="10"/>
        <v>27.053313019036271</v>
      </c>
      <c r="K26" s="20">
        <f t="shared" si="11"/>
        <v>2.0922353688528676E-2</v>
      </c>
      <c r="L26" s="20">
        <f t="shared" si="12"/>
        <v>-8.4852697619196907E-2</v>
      </c>
      <c r="M26" s="20">
        <f t="shared" ca="1" si="4"/>
        <v>-6.965911897355892E-2</v>
      </c>
      <c r="N26" s="20">
        <f t="shared" ca="1" si="13"/>
        <v>3.265364313235688E-5</v>
      </c>
      <c r="O26" s="33">
        <f t="shared" ca="1" si="14"/>
        <v>9768847.5185457151</v>
      </c>
      <c r="P26" s="20">
        <f t="shared" ca="1" si="15"/>
        <v>690490356.01191008</v>
      </c>
      <c r="Q26" s="20">
        <f t="shared" ca="1" si="16"/>
        <v>89878727.286159053</v>
      </c>
      <c r="R26" s="11">
        <f t="shared" ca="1" si="5"/>
        <v>1.8070319070884411E-2</v>
      </c>
      <c r="S26" s="11"/>
      <c r="T26" s="11"/>
      <c r="U26" s="11">
        <v>1</v>
      </c>
      <c r="V26" s="11">
        <f t="shared" ca="1" si="0"/>
        <v>-2.6343891680492636E-2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x14ac:dyDescent="0.2">
      <c r="A27" s="67">
        <v>-40506.5</v>
      </c>
      <c r="B27" s="67"/>
      <c r="C27" s="67"/>
      <c r="D27" s="69">
        <f t="shared" si="6"/>
        <v>-4.0506500000000001</v>
      </c>
      <c r="E27" s="69">
        <f t="shared" si="6"/>
        <v>0</v>
      </c>
      <c r="F27" s="20">
        <f t="shared" si="7"/>
        <v>0</v>
      </c>
      <c r="G27" s="20">
        <f t="shared" si="7"/>
        <v>0</v>
      </c>
      <c r="H27" s="20">
        <f t="shared" si="8"/>
        <v>0</v>
      </c>
      <c r="I27" s="20">
        <f t="shared" si="9"/>
        <v>0</v>
      </c>
      <c r="J27" s="20">
        <f t="shared" si="10"/>
        <v>0</v>
      </c>
      <c r="K27" s="20">
        <f t="shared" si="11"/>
        <v>0</v>
      </c>
      <c r="L27" s="20">
        <f t="shared" si="12"/>
        <v>0</v>
      </c>
      <c r="M27" s="20">
        <f t="shared" ca="1" si="4"/>
        <v>-6.944314745571456E-2</v>
      </c>
      <c r="N27" s="20">
        <f t="shared" ca="1" si="13"/>
        <v>0</v>
      </c>
      <c r="O27" s="33">
        <f t="shared" ca="1" si="14"/>
        <v>0</v>
      </c>
      <c r="P27" s="20">
        <f t="shared" ca="1" si="15"/>
        <v>0</v>
      </c>
      <c r="Q27" s="20">
        <f t="shared" ca="1" si="16"/>
        <v>0</v>
      </c>
      <c r="R27" s="11">
        <f t="shared" ca="1" si="5"/>
        <v>6.944314745571456E-2</v>
      </c>
      <c r="S27" s="11"/>
      <c r="T27" s="11"/>
      <c r="U27" s="11">
        <v>1.25</v>
      </c>
      <c r="V27" s="11">
        <f t="shared" ref="V27:V34" ca="1" si="17">+E$4+E$5*U27+E$6*U27^2</f>
        <v>-3.3410139369746177E-2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x14ac:dyDescent="0.2">
      <c r="A28" s="67">
        <v>-40506</v>
      </c>
      <c r="B28" s="67">
        <v>-5.2848799903586041E-2</v>
      </c>
      <c r="C28" s="67">
        <v>0.1</v>
      </c>
      <c r="D28" s="69">
        <f t="shared" si="6"/>
        <v>-4.0506000000000002</v>
      </c>
      <c r="E28" s="69">
        <f t="shared" si="6"/>
        <v>-5.2848799903586041E-2</v>
      </c>
      <c r="F28" s="20">
        <f t="shared" si="7"/>
        <v>-0.40506000000000003</v>
      </c>
      <c r="G28" s="20">
        <f t="shared" si="7"/>
        <v>-5.2848799903586043E-3</v>
      </c>
      <c r="H28" s="20">
        <f t="shared" si="8"/>
        <v>1.6407360360000003</v>
      </c>
      <c r="I28" s="20">
        <f t="shared" si="9"/>
        <v>-6.6459653874216018</v>
      </c>
      <c r="J28" s="20">
        <f t="shared" si="10"/>
        <v>26.920147398289942</v>
      </c>
      <c r="K28" s="20">
        <f t="shared" si="11"/>
        <v>2.1406934888946565E-2</v>
      </c>
      <c r="L28" s="20">
        <f t="shared" si="12"/>
        <v>-8.6710930461166957E-2</v>
      </c>
      <c r="M28" s="20">
        <f t="shared" ca="1" si="4"/>
        <v>-6.9440967660791983E-2</v>
      </c>
      <c r="N28" s="20">
        <f t="shared" ca="1" si="13"/>
        <v>2.7530003088326445E-5</v>
      </c>
      <c r="O28" s="33">
        <f t="shared" ca="1" si="14"/>
        <v>9884480.2449970394</v>
      </c>
      <c r="P28" s="20">
        <f t="shared" ca="1" si="15"/>
        <v>688240730.14042544</v>
      </c>
      <c r="Q28" s="20">
        <f t="shared" ca="1" si="16"/>
        <v>89463816.262222782</v>
      </c>
      <c r="R28" s="11">
        <f t="shared" ca="1" si="5"/>
        <v>1.6592167757205942E-2</v>
      </c>
      <c r="S28" s="11"/>
      <c r="T28" s="11"/>
      <c r="U28" s="11">
        <v>1.5</v>
      </c>
      <c r="V28" s="11">
        <f t="shared" ca="1" si="17"/>
        <v>-4.1344167389989923E-2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x14ac:dyDescent="0.2">
      <c r="A29" s="67">
        <v>-19659.5</v>
      </c>
      <c r="B29" s="67">
        <v>-1.8530599903897382E-2</v>
      </c>
      <c r="C29" s="67">
        <v>0.1</v>
      </c>
      <c r="D29" s="69">
        <f t="shared" si="6"/>
        <v>-1.9659500000000001</v>
      </c>
      <c r="E29" s="69">
        <f t="shared" si="6"/>
        <v>-1.8530599903897382E-2</v>
      </c>
      <c r="F29" s="20">
        <f t="shared" si="7"/>
        <v>-0.19659500000000002</v>
      </c>
      <c r="G29" s="20">
        <f t="shared" si="7"/>
        <v>-1.8530599903897383E-3</v>
      </c>
      <c r="H29" s="20">
        <f t="shared" si="8"/>
        <v>0.38649594025000006</v>
      </c>
      <c r="I29" s="20">
        <f t="shared" si="9"/>
        <v>-0.75983169373448767</v>
      </c>
      <c r="J29" s="20">
        <f t="shared" si="10"/>
        <v>1.493791118297316</v>
      </c>
      <c r="K29" s="20">
        <f t="shared" si="11"/>
        <v>3.643023288106706E-3</v>
      </c>
      <c r="L29" s="20">
        <f t="shared" si="12"/>
        <v>-7.1620016332533789E-3</v>
      </c>
      <c r="M29" s="20">
        <f t="shared" ca="1" si="4"/>
        <v>-8.7288610019337666E-3</v>
      </c>
      <c r="N29" s="20">
        <f t="shared" ca="1" si="13"/>
        <v>9.607408550226691E-6</v>
      </c>
      <c r="O29" s="33">
        <f t="shared" ca="1" si="14"/>
        <v>65293322.957985207</v>
      </c>
      <c r="P29" s="20">
        <f t="shared" ca="1" si="15"/>
        <v>120994098.01659201</v>
      </c>
      <c r="Q29" s="20">
        <f t="shared" ca="1" si="16"/>
        <v>5546291.8641096214</v>
      </c>
      <c r="R29" s="11">
        <f t="shared" ca="1" si="5"/>
        <v>-9.8017389019636157E-3</v>
      </c>
      <c r="S29" s="11"/>
      <c r="T29" s="11"/>
      <c r="U29" s="11">
        <v>1.75</v>
      </c>
      <c r="V29" s="11">
        <f t="shared" ca="1" si="17"/>
        <v>-5.014597574122389E-2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x14ac:dyDescent="0.2">
      <c r="A30" s="67">
        <v>-19651.5</v>
      </c>
      <c r="B30" s="67">
        <v>-5.932199906965252E-3</v>
      </c>
      <c r="C30" s="67">
        <v>0.1</v>
      </c>
      <c r="D30" s="69">
        <f t="shared" si="6"/>
        <v>-1.96515</v>
      </c>
      <c r="E30" s="69">
        <f t="shared" si="6"/>
        <v>-5.932199906965252E-3</v>
      </c>
      <c r="F30" s="20">
        <f t="shared" si="7"/>
        <v>-0.196515</v>
      </c>
      <c r="G30" s="20">
        <f t="shared" si="7"/>
        <v>-5.9321999069652522E-4</v>
      </c>
      <c r="H30" s="20">
        <f t="shared" si="8"/>
        <v>0.38618145225</v>
      </c>
      <c r="I30" s="20">
        <f t="shared" si="9"/>
        <v>-0.75890448088908746</v>
      </c>
      <c r="J30" s="20">
        <f t="shared" si="10"/>
        <v>1.4913611406191902</v>
      </c>
      <c r="K30" s="20">
        <f t="shared" si="11"/>
        <v>1.1657662647172765E-3</v>
      </c>
      <c r="L30" s="20">
        <f t="shared" si="12"/>
        <v>-2.2909055751091558E-3</v>
      </c>
      <c r="M30" s="20">
        <f t="shared" ca="1" si="4"/>
        <v>-8.7171444377145274E-3</v>
      </c>
      <c r="N30" s="20">
        <f t="shared" ca="1" si="13"/>
        <v>7.7559160393503021E-7</v>
      </c>
      <c r="O30" s="33">
        <f t="shared" ca="1" si="14"/>
        <v>65306897.730152704</v>
      </c>
      <c r="P30" s="20">
        <f t="shared" ca="1" si="15"/>
        <v>120887637.01018368</v>
      </c>
      <c r="Q30" s="20">
        <f t="shared" ca="1" si="16"/>
        <v>5537118.7465155972</v>
      </c>
      <c r="R30" s="11">
        <f t="shared" ca="1" si="5"/>
        <v>2.7849445307492754E-3</v>
      </c>
      <c r="S30" s="11"/>
      <c r="T30" s="11"/>
      <c r="U30" s="11">
        <v>2</v>
      </c>
      <c r="V30" s="11">
        <f t="shared" ca="1" si="17"/>
        <v>-5.9815564423448063E-2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x14ac:dyDescent="0.2">
      <c r="A31" s="67">
        <v>-19641</v>
      </c>
      <c r="B31" s="67">
        <v>-1.1146799901325721E-2</v>
      </c>
      <c r="C31" s="67">
        <v>0.1</v>
      </c>
      <c r="D31" s="69">
        <f t="shared" si="6"/>
        <v>-1.9641</v>
      </c>
      <c r="E31" s="69">
        <f t="shared" si="6"/>
        <v>-1.1146799901325721E-2</v>
      </c>
      <c r="F31" s="20">
        <f t="shared" si="7"/>
        <v>-0.19641</v>
      </c>
      <c r="G31" s="20">
        <f t="shared" si="7"/>
        <v>-1.1146799901325722E-3</v>
      </c>
      <c r="H31" s="20">
        <f t="shared" si="8"/>
        <v>0.38576888100000001</v>
      </c>
      <c r="I31" s="20">
        <f t="shared" si="9"/>
        <v>-0.75768865917210004</v>
      </c>
      <c r="J31" s="20">
        <f t="shared" si="10"/>
        <v>1.4881762954799216</v>
      </c>
      <c r="K31" s="20">
        <f t="shared" si="11"/>
        <v>2.1893429686193852E-3</v>
      </c>
      <c r="L31" s="20">
        <f t="shared" si="12"/>
        <v>-4.3000885246653343E-3</v>
      </c>
      <c r="M31" s="20">
        <f t="shared" ca="1" si="4"/>
        <v>-8.7017799324831113E-3</v>
      </c>
      <c r="N31" s="20">
        <f t="shared" ca="1" si="13"/>
        <v>5.9781226480391181E-7</v>
      </c>
      <c r="O31" s="33">
        <f t="shared" ca="1" si="14"/>
        <v>65324696.913802423</v>
      </c>
      <c r="P31" s="20">
        <f t="shared" ca="1" si="15"/>
        <v>120748003.79278179</v>
      </c>
      <c r="Q31" s="20">
        <f t="shared" ca="1" si="16"/>
        <v>5525094.8078720234</v>
      </c>
      <c r="R31" s="11">
        <f t="shared" ca="1" si="5"/>
        <v>-2.44501996884261E-3</v>
      </c>
      <c r="S31" s="11"/>
      <c r="T31" s="11"/>
      <c r="U31" s="11">
        <v>2.25</v>
      </c>
      <c r="V31" s="11">
        <f t="shared" ca="1" si="17"/>
        <v>-7.0352933436662449E-2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x14ac:dyDescent="0.2">
      <c r="A32" s="67">
        <v>-19638.5</v>
      </c>
      <c r="B32" s="67">
        <v>5.0402000997564755E-3</v>
      </c>
      <c r="C32" s="67">
        <v>0.1</v>
      </c>
      <c r="D32" s="69">
        <f t="shared" si="6"/>
        <v>-1.9638500000000001</v>
      </c>
      <c r="E32" s="69">
        <f t="shared" si="6"/>
        <v>5.0402000997564755E-3</v>
      </c>
      <c r="F32" s="20">
        <f t="shared" si="7"/>
        <v>-0.19638500000000003</v>
      </c>
      <c r="G32" s="20">
        <f t="shared" si="7"/>
        <v>5.0402000997564758E-4</v>
      </c>
      <c r="H32" s="20">
        <f t="shared" si="8"/>
        <v>0.38567068225000006</v>
      </c>
      <c r="I32" s="20">
        <f t="shared" si="9"/>
        <v>-0.75739936933666263</v>
      </c>
      <c r="J32" s="20">
        <f t="shared" si="10"/>
        <v>1.4874187514718049</v>
      </c>
      <c r="K32" s="20">
        <f t="shared" si="11"/>
        <v>-9.8981969659067562E-4</v>
      </c>
      <c r="L32" s="20">
        <f t="shared" si="12"/>
        <v>1.9438574111495983E-3</v>
      </c>
      <c r="M32" s="20">
        <f t="shared" ca="1" si="4"/>
        <v>-8.6981239731806839E-3</v>
      </c>
      <c r="N32" s="20">
        <f t="shared" ca="1" si="13"/>
        <v>1.8874154833304468E-5</v>
      </c>
      <c r="O32" s="33">
        <f t="shared" ca="1" si="14"/>
        <v>65328931.85157004</v>
      </c>
      <c r="P32" s="20">
        <f t="shared" ca="1" si="15"/>
        <v>120714773.9882358</v>
      </c>
      <c r="Q32" s="20">
        <f t="shared" ca="1" si="16"/>
        <v>5522234.6036417745</v>
      </c>
      <c r="R32" s="11">
        <f t="shared" ca="1" si="5"/>
        <v>1.3738324072937159E-2</v>
      </c>
      <c r="S32" s="11"/>
      <c r="T32" s="11"/>
      <c r="U32" s="11">
        <v>2.5</v>
      </c>
      <c r="V32" s="11">
        <f t="shared" ca="1" si="17"/>
        <v>-8.1758082780867047E-2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x14ac:dyDescent="0.2">
      <c r="A33" s="67">
        <v>-19580.5</v>
      </c>
      <c r="B33" s="67">
        <v>-1.3621399899420794E-2</v>
      </c>
      <c r="C33" s="67">
        <v>0.1</v>
      </c>
      <c r="D33" s="69">
        <f t="shared" si="6"/>
        <v>-1.9580500000000001</v>
      </c>
      <c r="E33" s="69">
        <f t="shared" si="6"/>
        <v>-1.3621399899420794E-2</v>
      </c>
      <c r="F33" s="20">
        <f t="shared" si="7"/>
        <v>-0.19580500000000001</v>
      </c>
      <c r="G33" s="20">
        <f t="shared" si="7"/>
        <v>-1.3621399899420795E-3</v>
      </c>
      <c r="H33" s="20">
        <f t="shared" si="8"/>
        <v>0.38339598025000005</v>
      </c>
      <c r="I33" s="20">
        <f t="shared" si="9"/>
        <v>-0.75070849912851256</v>
      </c>
      <c r="J33" s="20">
        <f t="shared" si="10"/>
        <v>1.4699247767185841</v>
      </c>
      <c r="K33" s="20">
        <f t="shared" si="11"/>
        <v>2.6671382073060888E-3</v>
      </c>
      <c r="L33" s="20">
        <f t="shared" si="12"/>
        <v>-5.2223899668156874E-3</v>
      </c>
      <c r="M33" s="20">
        <f t="shared" ca="1" si="4"/>
        <v>-8.6135493206588587E-3</v>
      </c>
      <c r="N33" s="20">
        <f t="shared" ca="1" si="13"/>
        <v>2.5078567419206255E-6</v>
      </c>
      <c r="O33" s="33">
        <f t="shared" ca="1" si="14"/>
        <v>65426862.15445108</v>
      </c>
      <c r="P33" s="20">
        <f t="shared" ca="1" si="15"/>
        <v>119945589.76381232</v>
      </c>
      <c r="Q33" s="20">
        <f t="shared" ca="1" si="16"/>
        <v>5456162.1560889576</v>
      </c>
      <c r="R33" s="11">
        <f t="shared" ca="1" si="5"/>
        <v>-5.0078505787619354E-3</v>
      </c>
      <c r="S33" s="11"/>
      <c r="T33" s="11"/>
      <c r="U33" s="11">
        <v>2.75</v>
      </c>
      <c r="V33" s="11">
        <f t="shared" ca="1" si="17"/>
        <v>-9.4031012456061852E-2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x14ac:dyDescent="0.2">
      <c r="A34" s="67">
        <v>-19499</v>
      </c>
      <c r="B34" s="67">
        <v>2.7474800095660612E-2</v>
      </c>
      <c r="C34" s="67">
        <v>0.1</v>
      </c>
      <c r="D34" s="69">
        <f t="shared" si="6"/>
        <v>-1.9499</v>
      </c>
      <c r="E34" s="69">
        <f t="shared" si="6"/>
        <v>2.7474800095660612E-2</v>
      </c>
      <c r="F34" s="20">
        <f t="shared" si="7"/>
        <v>-0.19499</v>
      </c>
      <c r="G34" s="20">
        <f t="shared" si="7"/>
        <v>2.7474800095660615E-3</v>
      </c>
      <c r="H34" s="20">
        <f t="shared" si="8"/>
        <v>0.38021100099999999</v>
      </c>
      <c r="I34" s="20">
        <f t="shared" si="9"/>
        <v>-0.74137343084989993</v>
      </c>
      <c r="J34" s="20">
        <f t="shared" si="10"/>
        <v>1.4456040528142198</v>
      </c>
      <c r="K34" s="20">
        <f t="shared" si="11"/>
        <v>-5.357311270652863E-3</v>
      </c>
      <c r="L34" s="20">
        <f t="shared" si="12"/>
        <v>1.0446221246646018E-2</v>
      </c>
      <c r="M34" s="20">
        <f t="shared" ca="1" si="4"/>
        <v>-8.4954966329513042E-3</v>
      </c>
      <c r="N34" s="20">
        <f t="shared" ca="1" si="13"/>
        <v>1.2938622467443896E-4</v>
      </c>
      <c r="O34" s="33">
        <f t="shared" ca="1" si="14"/>
        <v>65563431.359850518</v>
      </c>
      <c r="P34" s="20">
        <f t="shared" ca="1" si="15"/>
        <v>118870402.65095374</v>
      </c>
      <c r="Q34" s="20">
        <f t="shared" ca="1" si="16"/>
        <v>5364236.4280242575</v>
      </c>
      <c r="R34" s="11">
        <f t="shared" ca="1" si="5"/>
        <v>3.597029672861192E-2</v>
      </c>
      <c r="S34" s="11"/>
      <c r="T34" s="11"/>
      <c r="U34" s="11">
        <v>3</v>
      </c>
      <c r="V34" s="11">
        <f t="shared" ca="1" si="17"/>
        <v>-0.10717172246224686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x14ac:dyDescent="0.2">
      <c r="A35" s="67">
        <v>-19486</v>
      </c>
      <c r="B35" s="67">
        <v>-5.5279990192502737E-4</v>
      </c>
      <c r="C35" s="67">
        <v>0.1</v>
      </c>
      <c r="D35" s="69">
        <f t="shared" si="6"/>
        <v>-1.9486000000000001</v>
      </c>
      <c r="E35" s="69">
        <f t="shared" si="6"/>
        <v>-5.5279990192502737E-4</v>
      </c>
      <c r="F35" s="20">
        <f t="shared" si="7"/>
        <v>-0.19486000000000003</v>
      </c>
      <c r="G35" s="20">
        <f t="shared" si="7"/>
        <v>-5.5279990192502737E-5</v>
      </c>
      <c r="H35" s="20">
        <f t="shared" si="8"/>
        <v>0.3797041960000001</v>
      </c>
      <c r="I35" s="20">
        <f t="shared" si="9"/>
        <v>-0.7398915963256002</v>
      </c>
      <c r="J35" s="20">
        <f t="shared" si="10"/>
        <v>1.4417527646000645</v>
      </c>
      <c r="K35" s="20">
        <f t="shared" si="11"/>
        <v>1.0771858888911084E-4</v>
      </c>
      <c r="L35" s="20">
        <f t="shared" si="12"/>
        <v>-2.0990044230932139E-4</v>
      </c>
      <c r="M35" s="20">
        <f t="shared" ca="1" si="4"/>
        <v>-8.4767514283384526E-3</v>
      </c>
      <c r="N35" s="20">
        <f t="shared" ca="1" si="13"/>
        <v>6.2789007792949654E-6</v>
      </c>
      <c r="O35" s="33">
        <f t="shared" ca="1" si="14"/>
        <v>65585102.809070803</v>
      </c>
      <c r="P35" s="20">
        <f t="shared" ca="1" si="15"/>
        <v>118699509.48518014</v>
      </c>
      <c r="Q35" s="20">
        <f t="shared" ca="1" si="16"/>
        <v>5349672.1397858504</v>
      </c>
      <c r="R35" s="11">
        <f t="shared" ca="1" si="5"/>
        <v>7.9239515264134253E-3</v>
      </c>
      <c r="S35" s="11"/>
      <c r="T35" s="11"/>
      <c r="U35" s="11">
        <v>3.25</v>
      </c>
      <c r="V35" s="11">
        <f ca="1">+E$4+E$5*U35+E$6*U35^2</f>
        <v>-0.12118021279942209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x14ac:dyDescent="0.2">
      <c r="A36" s="67">
        <v>-15706</v>
      </c>
      <c r="B36" s="67">
        <v>-2.3808799902326427E-2</v>
      </c>
      <c r="C36" s="67">
        <v>0.1</v>
      </c>
      <c r="D36" s="69">
        <f t="shared" si="6"/>
        <v>-1.5706</v>
      </c>
      <c r="E36" s="69">
        <f t="shared" si="6"/>
        <v>-2.3808799902326427E-2</v>
      </c>
      <c r="F36" s="20">
        <f t="shared" si="7"/>
        <v>-0.15706000000000001</v>
      </c>
      <c r="G36" s="20">
        <f t="shared" si="7"/>
        <v>-2.3808799902326431E-3</v>
      </c>
      <c r="H36" s="20">
        <f t="shared" si="8"/>
        <v>0.246678436</v>
      </c>
      <c r="I36" s="20">
        <f t="shared" si="9"/>
        <v>-0.38743315158160002</v>
      </c>
      <c r="J36" s="20">
        <f t="shared" si="10"/>
        <v>0.60850250787406102</v>
      </c>
      <c r="K36" s="20">
        <f t="shared" si="11"/>
        <v>3.7394101126593891E-3</v>
      </c>
      <c r="L36" s="20">
        <f t="shared" si="12"/>
        <v>-5.8731175229428364E-3</v>
      </c>
      <c r="M36" s="20">
        <f t="shared" ca="1" si="4"/>
        <v>-4.0215695189904487E-3</v>
      </c>
      <c r="N36" s="20">
        <f t="shared" ca="1" si="13"/>
        <v>3.9153448624321444E-5</v>
      </c>
      <c r="O36" s="33">
        <f t="shared" ca="1" si="14"/>
        <v>70508341.875312716</v>
      </c>
      <c r="P36" s="20">
        <f t="shared" ca="1" si="15"/>
        <v>75720810.82057941</v>
      </c>
      <c r="Q36" s="20">
        <f t="shared" ca="1" si="16"/>
        <v>2145988.5337325856</v>
      </c>
      <c r="R36" s="11">
        <f t="shared" ca="1" si="5"/>
        <v>-1.9787230383335977E-2</v>
      </c>
      <c r="S36" s="11"/>
      <c r="T36" s="11"/>
      <c r="U36" s="11">
        <v>3.5</v>
      </c>
      <c r="V36" s="11">
        <f ca="1">+E$4+E$5*U36+E$6*U36^2</f>
        <v>-0.13605648346758753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x14ac:dyDescent="0.2">
      <c r="A37" s="67">
        <v>-15706</v>
      </c>
      <c r="B37" s="67">
        <v>3.1912000995362177E-3</v>
      </c>
      <c r="C37" s="67">
        <v>0.1</v>
      </c>
      <c r="D37" s="69">
        <f t="shared" si="6"/>
        <v>-1.5706</v>
      </c>
      <c r="E37" s="69">
        <f t="shared" si="6"/>
        <v>3.1912000995362177E-3</v>
      </c>
      <c r="F37" s="20">
        <f t="shared" si="7"/>
        <v>-0.15706000000000001</v>
      </c>
      <c r="G37" s="20">
        <f t="shared" si="7"/>
        <v>3.191200099536218E-4</v>
      </c>
      <c r="H37" s="20">
        <f t="shared" si="8"/>
        <v>0.246678436</v>
      </c>
      <c r="I37" s="20">
        <f t="shared" si="9"/>
        <v>-0.38743315158160002</v>
      </c>
      <c r="J37" s="20">
        <f t="shared" si="10"/>
        <v>0.60850250787406102</v>
      </c>
      <c r="K37" s="20">
        <f t="shared" si="11"/>
        <v>-5.0120988763315835E-4</v>
      </c>
      <c r="L37" s="20">
        <f t="shared" si="12"/>
        <v>7.8720024951663852E-4</v>
      </c>
      <c r="M37" s="20">
        <f t="shared" ca="1" si="4"/>
        <v>-4.0215695189904487E-3</v>
      </c>
      <c r="N37" s="20">
        <f t="shared" ca="1" si="13"/>
        <v>5.2024045569941316E-6</v>
      </c>
      <c r="O37" s="33">
        <f t="shared" ca="1" si="14"/>
        <v>70508341.875312716</v>
      </c>
      <c r="P37" s="20">
        <f t="shared" ca="1" si="15"/>
        <v>75720810.82057941</v>
      </c>
      <c r="Q37" s="20">
        <f t="shared" ca="1" si="16"/>
        <v>2145988.5337325856</v>
      </c>
      <c r="R37" s="11">
        <f t="shared" ca="1" si="5"/>
        <v>7.2127696185266665E-3</v>
      </c>
      <c r="S37" s="11"/>
      <c r="T37" s="11"/>
      <c r="U37" s="11">
        <v>3.75</v>
      </c>
      <c r="V37" s="11">
        <f ca="1">+E$4+E$5*U37+E$6*U37^2</f>
        <v>-0.15180053446674319</v>
      </c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x14ac:dyDescent="0.2">
      <c r="A38" s="67">
        <v>-15674.5</v>
      </c>
      <c r="B38" s="67">
        <v>-9.4525999011239037E-3</v>
      </c>
      <c r="C38" s="67">
        <v>0.1</v>
      </c>
      <c r="D38" s="69">
        <f t="shared" si="6"/>
        <v>-1.56745</v>
      </c>
      <c r="E38" s="69">
        <f t="shared" si="6"/>
        <v>-9.4525999011239037E-3</v>
      </c>
      <c r="F38" s="20">
        <f t="shared" si="7"/>
        <v>-0.15674500000000002</v>
      </c>
      <c r="G38" s="20">
        <f t="shared" si="7"/>
        <v>-9.4525999011239046E-4</v>
      </c>
      <c r="H38" s="20">
        <f t="shared" si="8"/>
        <v>0.24568995025000004</v>
      </c>
      <c r="I38" s="20">
        <f t="shared" si="9"/>
        <v>-0.38510671251936257</v>
      </c>
      <c r="J38" s="20">
        <f t="shared" si="10"/>
        <v>0.60363551653847491</v>
      </c>
      <c r="K38" s="20">
        <f t="shared" si="11"/>
        <v>1.4816477715016664E-3</v>
      </c>
      <c r="L38" s="20">
        <f t="shared" si="12"/>
        <v>-2.3224087994402872E-3</v>
      </c>
      <c r="M38" s="20">
        <f t="shared" ca="1" si="4"/>
        <v>-3.9927780158027695E-3</v>
      </c>
      <c r="N38" s="20">
        <f t="shared" ca="1" si="13"/>
        <v>2.9809655019431627E-6</v>
      </c>
      <c r="O38" s="33">
        <f t="shared" ca="1" si="14"/>
        <v>70537370.292217478</v>
      </c>
      <c r="P38" s="20">
        <f t="shared" ca="1" si="15"/>
        <v>75415646.424388796</v>
      </c>
      <c r="Q38" s="20">
        <f t="shared" ca="1" si="16"/>
        <v>2126965.9458197858</v>
      </c>
      <c r="R38" s="11">
        <f t="shared" ca="1" si="5"/>
        <v>-5.4598218853211342E-3</v>
      </c>
      <c r="S38" s="11"/>
      <c r="T38" s="11"/>
      <c r="U38" s="11">
        <v>4</v>
      </c>
      <c r="V38" s="11">
        <f ca="1">+E$4+E$5*U38+E$6*U38^2</f>
        <v>-0.16841236579688906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x14ac:dyDescent="0.2">
      <c r="A39" s="67">
        <v>-15622</v>
      </c>
      <c r="B39" s="67">
        <v>7.474400095816236E-3</v>
      </c>
      <c r="C39" s="67">
        <v>0.1</v>
      </c>
      <c r="D39" s="69">
        <f t="shared" si="6"/>
        <v>-1.5622</v>
      </c>
      <c r="E39" s="69">
        <f t="shared" si="6"/>
        <v>7.474400095816236E-3</v>
      </c>
      <c r="F39" s="20">
        <f t="shared" si="7"/>
        <v>-0.15622000000000003</v>
      </c>
      <c r="G39" s="20">
        <f t="shared" si="7"/>
        <v>7.4744000958162362E-4</v>
      </c>
      <c r="H39" s="20">
        <f t="shared" si="8"/>
        <v>0.24404688400000005</v>
      </c>
      <c r="I39" s="20">
        <f t="shared" si="9"/>
        <v>-0.38125004218480008</v>
      </c>
      <c r="J39" s="20">
        <f t="shared" si="10"/>
        <v>0.59558881590109469</v>
      </c>
      <c r="K39" s="20">
        <f t="shared" si="11"/>
        <v>-1.1676507829684124E-3</v>
      </c>
      <c r="L39" s="20">
        <f t="shared" si="12"/>
        <v>1.8241040531532539E-3</v>
      </c>
      <c r="M39" s="20">
        <f t="shared" ca="1" si="4"/>
        <v>-3.9450983300574147E-3</v>
      </c>
      <c r="N39" s="20">
        <f t="shared" ca="1" si="13"/>
        <v>1.304049442985308E-5</v>
      </c>
      <c r="O39" s="33">
        <f t="shared" ca="1" si="14"/>
        <v>70585295.911991581</v>
      </c>
      <c r="P39" s="20">
        <f t="shared" ca="1" si="15"/>
        <v>74908868.69561936</v>
      </c>
      <c r="Q39" s="20">
        <f t="shared" ca="1" si="16"/>
        <v>2095509.3378565623</v>
      </c>
      <c r="R39" s="11">
        <f t="shared" ca="1" si="5"/>
        <v>1.1419498425873651E-2</v>
      </c>
      <c r="S39" s="11"/>
      <c r="T39" s="11"/>
      <c r="U39" s="11">
        <v>4.25</v>
      </c>
      <c r="V39" s="11">
        <f ca="1">+E$4+E$5*U39+E$6*U39^2</f>
        <v>-0.18589197745802513</v>
      </c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x14ac:dyDescent="0.2">
      <c r="A40" s="67">
        <v>-15614</v>
      </c>
      <c r="B40" s="67">
        <v>-3.1927199903293513E-2</v>
      </c>
      <c r="C40" s="67">
        <v>0.1</v>
      </c>
      <c r="D40" s="69">
        <f t="shared" si="6"/>
        <v>-1.5613999999999999</v>
      </c>
      <c r="E40" s="69">
        <f t="shared" si="6"/>
        <v>-3.1927199903293513E-2</v>
      </c>
      <c r="F40" s="20">
        <f t="shared" si="7"/>
        <v>-0.15614</v>
      </c>
      <c r="G40" s="20">
        <f t="shared" si="7"/>
        <v>-3.1927199903293516E-3</v>
      </c>
      <c r="H40" s="20">
        <f t="shared" si="8"/>
        <v>0.24379699599999999</v>
      </c>
      <c r="I40" s="20">
        <f t="shared" si="9"/>
        <v>-0.38066462955439995</v>
      </c>
      <c r="J40" s="20">
        <f t="shared" si="10"/>
        <v>0.59436975258624003</v>
      </c>
      <c r="K40" s="20">
        <f t="shared" si="11"/>
        <v>4.9851129929002489E-3</v>
      </c>
      <c r="L40" s="20">
        <f t="shared" si="12"/>
        <v>-7.7837554271144478E-3</v>
      </c>
      <c r="M40" s="20">
        <f t="shared" ca="1" si="4"/>
        <v>-3.9378664545887277E-3</v>
      </c>
      <c r="N40" s="20">
        <f t="shared" ca="1" si="13"/>
        <v>7.8340278690278468E-5</v>
      </c>
      <c r="O40" s="33">
        <f t="shared" ca="1" si="14"/>
        <v>70592548.888203144</v>
      </c>
      <c r="P40" s="20">
        <f t="shared" ca="1" si="15"/>
        <v>74831845.923093408</v>
      </c>
      <c r="Q40" s="20">
        <f t="shared" ca="1" si="16"/>
        <v>2090743.0501521162</v>
      </c>
      <c r="R40" s="11">
        <f t="shared" ca="1" si="5"/>
        <v>-2.7989333448704787E-2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x14ac:dyDescent="0.2">
      <c r="A41" s="67">
        <v>-15611.5</v>
      </c>
      <c r="B41" s="67">
        <v>-2.2740199907275382E-2</v>
      </c>
      <c r="C41" s="67">
        <v>0.1</v>
      </c>
      <c r="D41" s="69">
        <f t="shared" si="6"/>
        <v>-1.56115</v>
      </c>
      <c r="E41" s="69">
        <f t="shared" si="6"/>
        <v>-2.2740199907275382E-2</v>
      </c>
      <c r="F41" s="20">
        <f t="shared" si="7"/>
        <v>-0.156115</v>
      </c>
      <c r="G41" s="20">
        <f t="shared" si="7"/>
        <v>-2.2740199907275382E-3</v>
      </c>
      <c r="H41" s="20">
        <f t="shared" si="8"/>
        <v>0.24371893225000002</v>
      </c>
      <c r="I41" s="20">
        <f t="shared" si="9"/>
        <v>-0.38048181108208756</v>
      </c>
      <c r="J41" s="20">
        <f t="shared" si="10"/>
        <v>0.59398917937080098</v>
      </c>
      <c r="K41" s="20">
        <f t="shared" si="11"/>
        <v>3.5500863085242964E-3</v>
      </c>
      <c r="L41" s="20">
        <f t="shared" si="12"/>
        <v>-5.5422172405527057E-3</v>
      </c>
      <c r="M41" s="20">
        <f t="shared" ca="1" si="4"/>
        <v>-3.935608315843454E-3</v>
      </c>
      <c r="N41" s="20">
        <f t="shared" ca="1" si="13"/>
        <v>3.5361266492055232E-5</v>
      </c>
      <c r="O41" s="33">
        <f t="shared" ca="1" si="14"/>
        <v>70594812.731696829</v>
      </c>
      <c r="P41" s="20">
        <f t="shared" ca="1" si="15"/>
        <v>74807787.169828072</v>
      </c>
      <c r="Q41" s="20">
        <f t="shared" ca="1" si="16"/>
        <v>2089255.0518608231</v>
      </c>
      <c r="R41" s="11">
        <f t="shared" ca="1" si="5"/>
        <v>-1.8804591591431927E-2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x14ac:dyDescent="0.2">
      <c r="A42" s="67">
        <v>-15559</v>
      </c>
      <c r="B42" s="67">
        <v>-4.8131999064935371E-3</v>
      </c>
      <c r="C42" s="67">
        <v>0.1</v>
      </c>
      <c r="D42" s="69">
        <f t="shared" si="6"/>
        <v>-1.5559000000000001</v>
      </c>
      <c r="E42" s="69">
        <f t="shared" si="6"/>
        <v>-4.8131999064935371E-3</v>
      </c>
      <c r="F42" s="20">
        <f t="shared" si="7"/>
        <v>-0.15559000000000001</v>
      </c>
      <c r="G42" s="20">
        <f t="shared" si="7"/>
        <v>-4.8131999064935375E-4</v>
      </c>
      <c r="H42" s="20">
        <f t="shared" si="8"/>
        <v>0.24208248100000002</v>
      </c>
      <c r="I42" s="20">
        <f t="shared" si="9"/>
        <v>-0.37665613218790006</v>
      </c>
      <c r="J42" s="20">
        <f t="shared" si="10"/>
        <v>0.58603927607115369</v>
      </c>
      <c r="K42" s="20">
        <f t="shared" si="11"/>
        <v>7.4888577345132948E-4</v>
      </c>
      <c r="L42" s="20">
        <f t="shared" si="12"/>
        <v>-1.1651913749129235E-3</v>
      </c>
      <c r="M42" s="20">
        <f t="shared" ca="1" si="4"/>
        <v>-3.8883878594492566E-3</v>
      </c>
      <c r="N42" s="20">
        <f t="shared" ca="1" si="13"/>
        <v>8.5527732235823254E-8</v>
      </c>
      <c r="O42" s="33">
        <f t="shared" ca="1" si="14"/>
        <v>70642055.048505202</v>
      </c>
      <c r="P42" s="20">
        <f t="shared" ca="1" si="15"/>
        <v>74303747.077468231</v>
      </c>
      <c r="Q42" s="20">
        <f t="shared" ca="1" si="16"/>
        <v>2058168.0666118462</v>
      </c>
      <c r="R42" s="11">
        <f t="shared" ca="1" si="5"/>
        <v>-9.2481204704428048E-4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x14ac:dyDescent="0.2">
      <c r="A43" s="67">
        <v>-15517</v>
      </c>
      <c r="B43" s="67">
        <v>5.3284000969142653E-3</v>
      </c>
      <c r="C43" s="67">
        <v>0.1</v>
      </c>
      <c r="D43" s="69">
        <f t="shared" si="6"/>
        <v>-1.5517000000000001</v>
      </c>
      <c r="E43" s="69">
        <f t="shared" si="6"/>
        <v>5.3284000969142653E-3</v>
      </c>
      <c r="F43" s="20">
        <f t="shared" si="7"/>
        <v>-0.15517000000000003</v>
      </c>
      <c r="G43" s="20">
        <f t="shared" si="7"/>
        <v>5.3284000969142651E-4</v>
      </c>
      <c r="H43" s="20">
        <f t="shared" si="8"/>
        <v>0.24077728900000006</v>
      </c>
      <c r="I43" s="20">
        <f t="shared" si="9"/>
        <v>-0.37361411934130012</v>
      </c>
      <c r="J43" s="20">
        <f t="shared" si="10"/>
        <v>0.57973702898189539</v>
      </c>
      <c r="K43" s="20">
        <f t="shared" si="11"/>
        <v>-8.2680784303818661E-4</v>
      </c>
      <c r="L43" s="20">
        <f t="shared" si="12"/>
        <v>1.2829577300423542E-3</v>
      </c>
      <c r="M43" s="20">
        <f t="shared" ca="1" si="4"/>
        <v>-3.8508870319445953E-3</v>
      </c>
      <c r="N43" s="20">
        <f t="shared" ca="1" si="13"/>
        <v>8.4259312194033934E-6</v>
      </c>
      <c r="O43" s="33">
        <f t="shared" ca="1" si="14"/>
        <v>70679438.482363299</v>
      </c>
      <c r="P43" s="20">
        <f t="shared" ca="1" si="15"/>
        <v>73902153.253646746</v>
      </c>
      <c r="Q43" s="20">
        <f t="shared" ca="1" si="16"/>
        <v>2033519.0136001157</v>
      </c>
      <c r="R43" s="11">
        <f t="shared" ca="1" si="5"/>
        <v>9.1792871288588606E-3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x14ac:dyDescent="0.2">
      <c r="A44" s="67">
        <v>-14761</v>
      </c>
      <c r="B44" s="67">
        <v>-2.9122799904143903E-2</v>
      </c>
      <c r="C44" s="67">
        <v>0.1</v>
      </c>
      <c r="D44" s="69">
        <f t="shared" si="6"/>
        <v>-1.4761</v>
      </c>
      <c r="E44" s="69">
        <f t="shared" si="6"/>
        <v>-2.9122799904143903E-2</v>
      </c>
      <c r="F44" s="20">
        <f t="shared" si="7"/>
        <v>-0.14760999999999999</v>
      </c>
      <c r="G44" s="20">
        <f t="shared" si="7"/>
        <v>-2.9122799904143905E-3</v>
      </c>
      <c r="H44" s="20">
        <f t="shared" si="8"/>
        <v>0.21788712099999999</v>
      </c>
      <c r="I44" s="20">
        <f t="shared" si="9"/>
        <v>-0.32162317930809997</v>
      </c>
      <c r="J44" s="20">
        <f t="shared" si="10"/>
        <v>0.47474797497668636</v>
      </c>
      <c r="K44" s="20">
        <f t="shared" si="11"/>
        <v>4.2988164938506821E-3</v>
      </c>
      <c r="L44" s="20">
        <f t="shared" si="12"/>
        <v>-6.3454830265729919E-3</v>
      </c>
      <c r="M44" s="20">
        <f t="shared" ca="1" si="4"/>
        <v>-3.2177538536864621E-3</v>
      </c>
      <c r="N44" s="20">
        <f t="shared" ca="1" si="13"/>
        <v>6.7107141087632076E-5</v>
      </c>
      <c r="O44" s="33">
        <f t="shared" ca="1" si="14"/>
        <v>71289627.545972258</v>
      </c>
      <c r="P44" s="20">
        <f t="shared" ca="1" si="15"/>
        <v>66919054.712676123</v>
      </c>
      <c r="Q44" s="20">
        <f t="shared" ca="1" si="16"/>
        <v>1622383.907896498</v>
      </c>
      <c r="R44" s="11">
        <f t="shared" ca="1" si="5"/>
        <v>-2.5905046050457441E-2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x14ac:dyDescent="0.2">
      <c r="A45" s="67">
        <v>-14758.5</v>
      </c>
      <c r="B45" s="67">
        <v>2.5064200097403955E-2</v>
      </c>
      <c r="C45" s="67">
        <v>0.1</v>
      </c>
      <c r="D45" s="69">
        <f t="shared" si="6"/>
        <v>-1.4758500000000001</v>
      </c>
      <c r="E45" s="69">
        <f t="shared" si="6"/>
        <v>2.5064200097403955E-2</v>
      </c>
      <c r="F45" s="20">
        <f t="shared" si="7"/>
        <v>-0.14758500000000002</v>
      </c>
      <c r="G45" s="20">
        <f t="shared" si="7"/>
        <v>2.5064200097403956E-3</v>
      </c>
      <c r="H45" s="20">
        <f t="shared" si="8"/>
        <v>0.21781332225000005</v>
      </c>
      <c r="I45" s="20">
        <f t="shared" si="9"/>
        <v>-0.32145979164266258</v>
      </c>
      <c r="J45" s="20">
        <f t="shared" si="10"/>
        <v>0.47442643349582359</v>
      </c>
      <c r="K45" s="20">
        <f t="shared" si="11"/>
        <v>-3.6990999713753634E-3</v>
      </c>
      <c r="L45" s="20">
        <f t="shared" si="12"/>
        <v>5.4593166927543301E-3</v>
      </c>
      <c r="M45" s="20">
        <f t="shared" ca="1" si="4"/>
        <v>-3.2157918015901284E-3</v>
      </c>
      <c r="N45" s="20">
        <f t="shared" ca="1" si="13"/>
        <v>7.9975794180717113E-5</v>
      </c>
      <c r="O45" s="33">
        <f t="shared" ca="1" si="14"/>
        <v>71291447.327252582</v>
      </c>
      <c r="P45" s="20">
        <f t="shared" ca="1" si="15"/>
        <v>66896724.311339498</v>
      </c>
      <c r="Q45" s="20">
        <f t="shared" ca="1" si="16"/>
        <v>1621123.7863942757</v>
      </c>
      <c r="R45" s="11">
        <f t="shared" ca="1" si="5"/>
        <v>2.8279991898994085E-2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x14ac:dyDescent="0.2">
      <c r="A46" s="67">
        <v>-14758.5</v>
      </c>
      <c r="B46" s="67">
        <v>2.556420009204885E-2</v>
      </c>
      <c r="C46" s="67">
        <v>0.1</v>
      </c>
      <c r="D46" s="69">
        <f t="shared" si="6"/>
        <v>-1.4758500000000001</v>
      </c>
      <c r="E46" s="69">
        <f t="shared" si="6"/>
        <v>2.556420009204885E-2</v>
      </c>
      <c r="F46" s="20">
        <f t="shared" si="7"/>
        <v>-0.14758500000000002</v>
      </c>
      <c r="G46" s="20">
        <f t="shared" si="7"/>
        <v>2.5564200092048853E-3</v>
      </c>
      <c r="H46" s="20">
        <f t="shared" si="8"/>
        <v>0.21781332225000005</v>
      </c>
      <c r="I46" s="20">
        <f t="shared" si="9"/>
        <v>-0.32145979164266258</v>
      </c>
      <c r="J46" s="20">
        <f t="shared" si="10"/>
        <v>0.47442643349582359</v>
      </c>
      <c r="K46" s="20">
        <f t="shared" si="11"/>
        <v>-3.7728924705850305E-3</v>
      </c>
      <c r="L46" s="20">
        <f t="shared" si="12"/>
        <v>5.5682233527129176E-3</v>
      </c>
      <c r="M46" s="20">
        <f t="shared" ca="1" si="4"/>
        <v>-3.2157918015901284E-3</v>
      </c>
      <c r="N46" s="20">
        <f t="shared" ca="1" si="13"/>
        <v>8.2828793339792542E-5</v>
      </c>
      <c r="O46" s="33">
        <f t="shared" ca="1" si="14"/>
        <v>71291447.327252582</v>
      </c>
      <c r="P46" s="20">
        <f t="shared" ca="1" si="15"/>
        <v>66896724.311339498</v>
      </c>
      <c r="Q46" s="20">
        <f t="shared" ca="1" si="16"/>
        <v>1621123.7863942757</v>
      </c>
      <c r="R46" s="11">
        <f t="shared" ca="1" si="5"/>
        <v>2.877999189363898E-2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x14ac:dyDescent="0.2">
      <c r="A47" s="67">
        <v>-14624.5</v>
      </c>
      <c r="B47" s="67">
        <v>1.3087400096992496E-2</v>
      </c>
      <c r="C47" s="67">
        <v>0.1</v>
      </c>
      <c r="D47" s="69">
        <f t="shared" si="6"/>
        <v>-1.46245</v>
      </c>
      <c r="E47" s="69">
        <f t="shared" si="6"/>
        <v>1.3087400096992496E-2</v>
      </c>
      <c r="F47" s="20">
        <f t="shared" si="7"/>
        <v>-0.14624500000000001</v>
      </c>
      <c r="G47" s="20">
        <f t="shared" si="7"/>
        <v>1.3087400096992497E-3</v>
      </c>
      <c r="H47" s="20">
        <f t="shared" si="8"/>
        <v>0.21387600025000003</v>
      </c>
      <c r="I47" s="20">
        <f t="shared" si="9"/>
        <v>-0.31278295656561256</v>
      </c>
      <c r="J47" s="20">
        <f t="shared" si="10"/>
        <v>0.45742943482938009</v>
      </c>
      <c r="K47" s="20">
        <f t="shared" si="11"/>
        <v>-1.9139668271846678E-3</v>
      </c>
      <c r="L47" s="20">
        <f t="shared" si="12"/>
        <v>2.7990807864162175E-3</v>
      </c>
      <c r="M47" s="20">
        <f t="shared" ca="1" si="4"/>
        <v>-3.1118956148292742E-3</v>
      </c>
      <c r="N47" s="20">
        <f t="shared" ca="1" si="13"/>
        <v>2.6241718155904721E-5</v>
      </c>
      <c r="O47" s="33">
        <f t="shared" ca="1" si="14"/>
        <v>71387068.035923049</v>
      </c>
      <c r="P47" s="20">
        <f t="shared" ca="1" si="15"/>
        <v>65707055.70051267</v>
      </c>
      <c r="Q47" s="20">
        <f t="shared" ca="1" si="16"/>
        <v>1554510.23950858</v>
      </c>
      <c r="R47" s="11">
        <f t="shared" ca="1" si="5"/>
        <v>1.6199295711821771E-2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 x14ac:dyDescent="0.2">
      <c r="A48" s="67">
        <v>-14580</v>
      </c>
      <c r="B48" s="67">
        <v>1.8416000093566254E-2</v>
      </c>
      <c r="C48" s="67">
        <v>0.1</v>
      </c>
      <c r="D48" s="69">
        <f t="shared" si="6"/>
        <v>-1.458</v>
      </c>
      <c r="E48" s="69">
        <f t="shared" si="6"/>
        <v>1.8416000093566254E-2</v>
      </c>
      <c r="F48" s="20">
        <f t="shared" si="7"/>
        <v>-0.14580000000000001</v>
      </c>
      <c r="G48" s="20">
        <f t="shared" si="7"/>
        <v>1.8416000093566254E-3</v>
      </c>
      <c r="H48" s="20">
        <f t="shared" si="8"/>
        <v>0.21257640000000003</v>
      </c>
      <c r="I48" s="20">
        <f t="shared" si="9"/>
        <v>-0.30993639120000005</v>
      </c>
      <c r="J48" s="20">
        <f t="shared" si="10"/>
        <v>0.45188725836960009</v>
      </c>
      <c r="K48" s="20">
        <f t="shared" si="11"/>
        <v>-2.6850528136419596E-3</v>
      </c>
      <c r="L48" s="20">
        <f t="shared" si="12"/>
        <v>3.9148070022899774E-3</v>
      </c>
      <c r="M48" s="20">
        <f t="shared" ca="1" si="4"/>
        <v>-3.0779442163776718E-3</v>
      </c>
      <c r="N48" s="20">
        <f t="shared" ca="1" si="13"/>
        <v>4.619896419989709E-5</v>
      </c>
      <c r="O48" s="33">
        <f t="shared" ca="1" si="14"/>
        <v>71417988.296333343</v>
      </c>
      <c r="P48" s="20">
        <f t="shared" ca="1" si="15"/>
        <v>65315114.24608995</v>
      </c>
      <c r="Q48" s="20">
        <f t="shared" ca="1" si="16"/>
        <v>1532789.356642101</v>
      </c>
      <c r="R48" s="11">
        <f t="shared" ca="1" si="5"/>
        <v>2.1493944309943926E-2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x14ac:dyDescent="0.2">
      <c r="A49" s="67">
        <v>-14540.5</v>
      </c>
      <c r="B49" s="67">
        <v>-2.4629399900732096E-2</v>
      </c>
      <c r="C49" s="67">
        <v>0.1</v>
      </c>
      <c r="D49" s="69">
        <f t="shared" si="6"/>
        <v>-1.4540500000000001</v>
      </c>
      <c r="E49" s="69">
        <f t="shared" si="6"/>
        <v>-2.4629399900732096E-2</v>
      </c>
      <c r="F49" s="20">
        <f t="shared" si="7"/>
        <v>-0.14540500000000001</v>
      </c>
      <c r="G49" s="20">
        <f t="shared" si="7"/>
        <v>-2.46293999007321E-3</v>
      </c>
      <c r="H49" s="20">
        <f t="shared" si="8"/>
        <v>0.21142614025000001</v>
      </c>
      <c r="I49" s="20">
        <f t="shared" si="9"/>
        <v>-0.30742417923051252</v>
      </c>
      <c r="J49" s="20">
        <f t="shared" si="10"/>
        <v>0.44701012781012672</v>
      </c>
      <c r="K49" s="20">
        <f t="shared" si="11"/>
        <v>3.581237892565951E-3</v>
      </c>
      <c r="L49" s="20">
        <f t="shared" si="12"/>
        <v>-5.2072989576855211E-3</v>
      </c>
      <c r="M49" s="20">
        <f t="shared" ca="1" si="4"/>
        <v>-3.0480379254080991E-3</v>
      </c>
      <c r="N49" s="20">
        <f t="shared" ca="1" si="13"/>
        <v>4.6575518470996042E-5</v>
      </c>
      <c r="O49" s="33">
        <f t="shared" ca="1" si="14"/>
        <v>71445085.460892156</v>
      </c>
      <c r="P49" s="20">
        <f t="shared" ca="1" si="15"/>
        <v>64968515.964868873</v>
      </c>
      <c r="Q49" s="20">
        <f t="shared" ca="1" si="16"/>
        <v>1513675.1074461241</v>
      </c>
      <c r="R49" s="11">
        <f t="shared" ca="1" si="5"/>
        <v>-2.1581361975323995E-2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x14ac:dyDescent="0.2">
      <c r="A50" s="67">
        <v>-14540.5</v>
      </c>
      <c r="B50" s="67">
        <v>-2.4129399898811243E-2</v>
      </c>
      <c r="C50" s="67">
        <v>0.1</v>
      </c>
      <c r="D50" s="69">
        <f t="shared" si="6"/>
        <v>-1.4540500000000001</v>
      </c>
      <c r="E50" s="69">
        <f t="shared" si="6"/>
        <v>-2.4129399898811243E-2</v>
      </c>
      <c r="F50" s="20">
        <f t="shared" si="7"/>
        <v>-0.14540500000000001</v>
      </c>
      <c r="G50" s="20">
        <f t="shared" si="7"/>
        <v>-2.4129399898811243E-3</v>
      </c>
      <c r="H50" s="20">
        <f t="shared" si="8"/>
        <v>0.21142614025000001</v>
      </c>
      <c r="I50" s="20">
        <f t="shared" si="9"/>
        <v>-0.30742417923051252</v>
      </c>
      <c r="J50" s="20">
        <f t="shared" si="10"/>
        <v>0.44701012781012672</v>
      </c>
      <c r="K50" s="20">
        <f t="shared" si="11"/>
        <v>3.508535392286649E-3</v>
      </c>
      <c r="L50" s="20">
        <f t="shared" si="12"/>
        <v>-5.1015858871544025E-3</v>
      </c>
      <c r="M50" s="20">
        <f t="shared" ca="1" si="4"/>
        <v>-3.0480379254080991E-3</v>
      </c>
      <c r="N50" s="20">
        <f t="shared" ca="1" si="13"/>
        <v>4.4442382265364808E-5</v>
      </c>
      <c r="O50" s="33">
        <f t="shared" ca="1" si="14"/>
        <v>71445085.460892156</v>
      </c>
      <c r="P50" s="20">
        <f t="shared" ca="1" si="15"/>
        <v>64968515.964868873</v>
      </c>
      <c r="Q50" s="20">
        <f t="shared" ca="1" si="16"/>
        <v>1513675.1074461241</v>
      </c>
      <c r="R50" s="11">
        <f t="shared" ca="1" si="5"/>
        <v>-2.1081361973403143E-2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5" x14ac:dyDescent="0.2">
      <c r="A51" s="67">
        <v>-14540.5</v>
      </c>
      <c r="B51" s="67">
        <v>-2.3629399904166348E-2</v>
      </c>
      <c r="C51" s="67">
        <v>0.1</v>
      </c>
      <c r="D51" s="69">
        <f t="shared" si="6"/>
        <v>-1.4540500000000001</v>
      </c>
      <c r="E51" s="69">
        <f t="shared" si="6"/>
        <v>-2.3629399904166348E-2</v>
      </c>
      <c r="F51" s="20">
        <f t="shared" si="7"/>
        <v>-0.14540500000000001</v>
      </c>
      <c r="G51" s="20">
        <f t="shared" si="7"/>
        <v>-2.3629399904166351E-3</v>
      </c>
      <c r="H51" s="20">
        <f t="shared" si="8"/>
        <v>0.21142614025000001</v>
      </c>
      <c r="I51" s="20">
        <f t="shared" si="9"/>
        <v>-0.30742417923051252</v>
      </c>
      <c r="J51" s="20">
        <f t="shared" si="10"/>
        <v>0.44701012781012672</v>
      </c>
      <c r="K51" s="20">
        <f t="shared" si="11"/>
        <v>3.4358328930653085E-3</v>
      </c>
      <c r="L51" s="20">
        <f t="shared" si="12"/>
        <v>-4.9958728181616124E-3</v>
      </c>
      <c r="M51" s="20">
        <f t="shared" ca="1" si="4"/>
        <v>-3.0480379254080991E-3</v>
      </c>
      <c r="N51" s="20">
        <f t="shared" ca="1" si="13"/>
        <v>4.2359246090067566E-5</v>
      </c>
      <c r="O51" s="33">
        <f t="shared" ca="1" si="14"/>
        <v>71445085.460892156</v>
      </c>
      <c r="P51" s="20">
        <f t="shared" ca="1" si="15"/>
        <v>64968515.964868873</v>
      </c>
      <c r="Q51" s="20">
        <f t="shared" ca="1" si="16"/>
        <v>1513675.1074461241</v>
      </c>
      <c r="R51" s="11">
        <f t="shared" ca="1" si="5"/>
        <v>-2.0581361978758247E-2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:35" x14ac:dyDescent="0.2">
      <c r="A52" s="67">
        <v>-13803</v>
      </c>
      <c r="B52" s="67">
        <v>1.3535600097384304E-2</v>
      </c>
      <c r="C52" s="67">
        <v>0.1</v>
      </c>
      <c r="D52" s="69">
        <f t="shared" si="6"/>
        <v>-1.3803000000000001</v>
      </c>
      <c r="E52" s="69">
        <f t="shared" si="6"/>
        <v>1.3535600097384304E-2</v>
      </c>
      <c r="F52" s="20">
        <f t="shared" si="7"/>
        <v>-0.13803000000000001</v>
      </c>
      <c r="G52" s="20">
        <f t="shared" si="7"/>
        <v>1.3535600097384305E-3</v>
      </c>
      <c r="H52" s="20">
        <f t="shared" si="8"/>
        <v>0.19052280900000004</v>
      </c>
      <c r="I52" s="20">
        <f t="shared" si="9"/>
        <v>-0.2629786332627001</v>
      </c>
      <c r="J52" s="20">
        <f t="shared" si="10"/>
        <v>0.36298940749250497</v>
      </c>
      <c r="K52" s="20">
        <f t="shared" si="11"/>
        <v>-1.8683188814419558E-3</v>
      </c>
      <c r="L52" s="20">
        <f t="shared" si="12"/>
        <v>2.5788405520543317E-3</v>
      </c>
      <c r="M52" s="20">
        <f t="shared" ca="1" si="4"/>
        <v>-2.5294426274745461E-3</v>
      </c>
      <c r="N52" s="20">
        <f t="shared" ca="1" si="13"/>
        <v>2.5808559775154019E-5</v>
      </c>
      <c r="O52" s="33">
        <f t="shared" ca="1" si="14"/>
        <v>71890526.443563133</v>
      </c>
      <c r="P52" s="20">
        <f t="shared" ca="1" si="15"/>
        <v>58719492.24724029</v>
      </c>
      <c r="Q52" s="20">
        <f t="shared" ca="1" si="16"/>
        <v>1184625.7084200305</v>
      </c>
      <c r="R52" s="11">
        <f t="shared" ca="1" si="5"/>
        <v>1.6065042724858848E-2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35" x14ac:dyDescent="0.2">
      <c r="A53" s="67">
        <v>-12868.5</v>
      </c>
      <c r="B53" s="67">
        <v>4.4362000990076922E-3</v>
      </c>
      <c r="C53" s="67">
        <v>0.1</v>
      </c>
      <c r="D53" s="69">
        <f t="shared" si="6"/>
        <v>-1.28685</v>
      </c>
      <c r="E53" s="69">
        <f t="shared" si="6"/>
        <v>4.4362000990076922E-3</v>
      </c>
      <c r="F53" s="20">
        <f t="shared" si="7"/>
        <v>-0.12868500000000002</v>
      </c>
      <c r="G53" s="20">
        <f t="shared" si="7"/>
        <v>4.4362000990076926E-4</v>
      </c>
      <c r="H53" s="20">
        <f t="shared" si="8"/>
        <v>0.16559829225000003</v>
      </c>
      <c r="I53" s="20">
        <f t="shared" si="9"/>
        <v>-0.21310016238191254</v>
      </c>
      <c r="J53" s="20">
        <f t="shared" si="10"/>
        <v>0.27422794396116418</v>
      </c>
      <c r="K53" s="20">
        <f t="shared" si="11"/>
        <v>-5.7087240974080492E-4</v>
      </c>
      <c r="L53" s="20">
        <f t="shared" si="12"/>
        <v>7.3462716047495479E-4</v>
      </c>
      <c r="M53" s="20">
        <f t="shared" ca="1" si="4"/>
        <v>-1.9807922873519967E-3</v>
      </c>
      <c r="N53" s="20">
        <f t="shared" ca="1" si="13"/>
        <v>4.1177791286598212E-6</v>
      </c>
      <c r="O53" s="33">
        <f t="shared" ca="1" si="14"/>
        <v>72288914.431119695</v>
      </c>
      <c r="P53" s="20">
        <f t="shared" ca="1" si="15"/>
        <v>51390009.762402356</v>
      </c>
      <c r="Q53" s="20">
        <f t="shared" ca="1" si="16"/>
        <v>838820.76141021727</v>
      </c>
      <c r="R53" s="11">
        <f t="shared" ca="1" si="5"/>
        <v>6.4169923863596889E-3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35" x14ac:dyDescent="0.2">
      <c r="A54" s="67">
        <v>-12795</v>
      </c>
      <c r="B54" s="67">
        <v>2.9340000983211212E-3</v>
      </c>
      <c r="C54" s="67">
        <v>0.1</v>
      </c>
      <c r="D54" s="69">
        <f t="shared" si="6"/>
        <v>-1.2795000000000001</v>
      </c>
      <c r="E54" s="69">
        <f t="shared" si="6"/>
        <v>2.9340000983211212E-3</v>
      </c>
      <c r="F54" s="20">
        <f t="shared" si="7"/>
        <v>-0.12795000000000001</v>
      </c>
      <c r="G54" s="20">
        <f t="shared" si="7"/>
        <v>2.9340000983211215E-4</v>
      </c>
      <c r="H54" s="20">
        <f t="shared" si="8"/>
        <v>0.16371202500000001</v>
      </c>
      <c r="I54" s="20">
        <f t="shared" si="9"/>
        <v>-0.20946953598750004</v>
      </c>
      <c r="J54" s="20">
        <f t="shared" si="10"/>
        <v>0.2680162712960063</v>
      </c>
      <c r="K54" s="20">
        <f t="shared" si="11"/>
        <v>-3.7540531258018752E-4</v>
      </c>
      <c r="L54" s="20">
        <f t="shared" si="12"/>
        <v>4.8033109744634995E-4</v>
      </c>
      <c r="M54" s="20">
        <f t="shared" ca="1" si="4"/>
        <v>-1.9427833821427671E-3</v>
      </c>
      <c r="N54" s="20">
        <f t="shared" ca="1" si="13"/>
        <v>2.378301711532548E-6</v>
      </c>
      <c r="O54" s="33">
        <f t="shared" ca="1" si="14"/>
        <v>72312330.828507423</v>
      </c>
      <c r="P54" s="20">
        <f t="shared" ca="1" si="15"/>
        <v>50840623.380033478</v>
      </c>
      <c r="Q54" s="20">
        <f t="shared" ca="1" si="16"/>
        <v>814771.38467615226</v>
      </c>
      <c r="R54" s="11">
        <f t="shared" ca="1" si="5"/>
        <v>4.8767834804638883E-3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x14ac:dyDescent="0.2">
      <c r="A55" s="67">
        <v>-12729.5</v>
      </c>
      <c r="B55" s="67">
        <v>-1.7166599907795899E-2</v>
      </c>
      <c r="C55" s="67">
        <v>0.1</v>
      </c>
      <c r="D55" s="69">
        <f t="shared" si="6"/>
        <v>-1.27295</v>
      </c>
      <c r="E55" s="69">
        <f t="shared" si="6"/>
        <v>-1.7166599907795899E-2</v>
      </c>
      <c r="F55" s="20">
        <f t="shared" si="7"/>
        <v>-0.12729500000000002</v>
      </c>
      <c r="G55" s="20">
        <f t="shared" si="7"/>
        <v>-1.71665999077959E-3</v>
      </c>
      <c r="H55" s="20">
        <f t="shared" si="8"/>
        <v>0.16204017025000003</v>
      </c>
      <c r="I55" s="20">
        <f t="shared" si="9"/>
        <v>-0.20626903471973754</v>
      </c>
      <c r="J55" s="20">
        <f t="shared" si="10"/>
        <v>0.26257016774648989</v>
      </c>
      <c r="K55" s="20">
        <f t="shared" si="11"/>
        <v>2.1852223352628792E-3</v>
      </c>
      <c r="L55" s="20">
        <f t="shared" si="12"/>
        <v>-2.7816787716728819E-3</v>
      </c>
      <c r="M55" s="20">
        <f t="shared" ca="1" si="4"/>
        <v>-1.9095435571116585E-3</v>
      </c>
      <c r="N55" s="20">
        <f t="shared" ca="1" si="13"/>
        <v>2.327777684879543E-5</v>
      </c>
      <c r="O55" s="33">
        <f t="shared" ca="1" si="14"/>
        <v>72332222.886911422</v>
      </c>
      <c r="P55" s="20">
        <f t="shared" ca="1" si="15"/>
        <v>50354301.224778235</v>
      </c>
      <c r="Q55" s="20">
        <f t="shared" ca="1" si="16"/>
        <v>793709.99271701847</v>
      </c>
      <c r="R55" s="11">
        <f t="shared" ca="1" si="5"/>
        <v>-1.525705635068424E-2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5" x14ac:dyDescent="0.2">
      <c r="A56" s="67">
        <v>-12650.5</v>
      </c>
      <c r="B56" s="67">
        <v>-3.9257399897905998E-2</v>
      </c>
      <c r="C56" s="67">
        <v>0.1</v>
      </c>
      <c r="D56" s="69">
        <f t="shared" si="6"/>
        <v>-1.26505</v>
      </c>
      <c r="E56" s="69">
        <f t="shared" si="6"/>
        <v>-3.9257399897905998E-2</v>
      </c>
      <c r="F56" s="20">
        <f t="shared" si="7"/>
        <v>-0.12650500000000001</v>
      </c>
      <c r="G56" s="20">
        <f t="shared" si="7"/>
        <v>-3.9257399897906003E-3</v>
      </c>
      <c r="H56" s="20">
        <f t="shared" si="8"/>
        <v>0.16003515025000001</v>
      </c>
      <c r="I56" s="20">
        <f t="shared" si="9"/>
        <v>-0.2024524668237625</v>
      </c>
      <c r="J56" s="20">
        <f t="shared" si="10"/>
        <v>0.25611249315540074</v>
      </c>
      <c r="K56" s="20">
        <f t="shared" si="11"/>
        <v>4.9662573740845992E-3</v>
      </c>
      <c r="L56" s="20">
        <f t="shared" si="12"/>
        <v>-6.2825638910857223E-3</v>
      </c>
      <c r="M56" s="20">
        <f t="shared" ca="1" si="4"/>
        <v>-1.8702452674859028E-3</v>
      </c>
      <c r="N56" s="20">
        <f t="shared" ca="1" si="13"/>
        <v>1.397799331358943E-4</v>
      </c>
      <c r="O56" s="33">
        <f t="shared" ca="1" si="14"/>
        <v>72354991.017628178</v>
      </c>
      <c r="P56" s="20">
        <f t="shared" ca="1" si="15"/>
        <v>49771825.42023693</v>
      </c>
      <c r="Q56" s="20">
        <f t="shared" ca="1" si="16"/>
        <v>768767.91980945133</v>
      </c>
      <c r="R56" s="11">
        <f t="shared" ca="1" si="5"/>
        <v>-3.7387154630420097E-2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5" x14ac:dyDescent="0.2">
      <c r="A57" s="67">
        <v>-12650.5</v>
      </c>
      <c r="B57" s="67">
        <v>-3.8757399903261103E-2</v>
      </c>
      <c r="C57" s="67">
        <v>0.1</v>
      </c>
      <c r="D57" s="69">
        <f t="shared" si="6"/>
        <v>-1.26505</v>
      </c>
      <c r="E57" s="69">
        <f t="shared" si="6"/>
        <v>-3.8757399903261103E-2</v>
      </c>
      <c r="F57" s="20">
        <f t="shared" si="7"/>
        <v>-0.12650500000000001</v>
      </c>
      <c r="G57" s="20">
        <f t="shared" si="7"/>
        <v>-3.8757399903261106E-3</v>
      </c>
      <c r="H57" s="20">
        <f t="shared" si="8"/>
        <v>0.16003515025000001</v>
      </c>
      <c r="I57" s="20">
        <f t="shared" si="9"/>
        <v>-0.2024524668237625</v>
      </c>
      <c r="J57" s="20">
        <f t="shared" si="10"/>
        <v>0.25611249315540074</v>
      </c>
      <c r="K57" s="20">
        <f t="shared" si="11"/>
        <v>4.9030048747620465E-3</v>
      </c>
      <c r="L57" s="20">
        <f t="shared" si="12"/>
        <v>-6.2025463168177272E-3</v>
      </c>
      <c r="M57" s="20">
        <f t="shared" ca="1" si="4"/>
        <v>-1.8702452674859028E-3</v>
      </c>
      <c r="N57" s="20">
        <f t="shared" ca="1" si="13"/>
        <v>1.3606621771235919E-4</v>
      </c>
      <c r="O57" s="33">
        <f t="shared" ca="1" si="14"/>
        <v>72354991.017628178</v>
      </c>
      <c r="P57" s="20">
        <f t="shared" ca="1" si="15"/>
        <v>49771825.42023693</v>
      </c>
      <c r="Q57" s="20">
        <f t="shared" ca="1" si="16"/>
        <v>768767.91980945133</v>
      </c>
      <c r="R57" s="11">
        <f t="shared" ca="1" si="5"/>
        <v>-3.6887154635775202E-2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 x14ac:dyDescent="0.2">
      <c r="A58" s="67">
        <v>-12650.5</v>
      </c>
      <c r="B58" s="67">
        <v>-3.825739990134025E-2</v>
      </c>
      <c r="C58" s="67">
        <v>0.1</v>
      </c>
      <c r="D58" s="69">
        <f t="shared" si="6"/>
        <v>-1.26505</v>
      </c>
      <c r="E58" s="69">
        <f t="shared" si="6"/>
        <v>-3.825739990134025E-2</v>
      </c>
      <c r="F58" s="20">
        <f t="shared" si="7"/>
        <v>-0.12650500000000001</v>
      </c>
      <c r="G58" s="20">
        <f t="shared" si="7"/>
        <v>-3.825739990134025E-3</v>
      </c>
      <c r="H58" s="20">
        <f t="shared" si="8"/>
        <v>0.16003515025000001</v>
      </c>
      <c r="I58" s="20">
        <f t="shared" si="9"/>
        <v>-0.2024524668237625</v>
      </c>
      <c r="J58" s="20">
        <f t="shared" si="10"/>
        <v>0.25611249315540074</v>
      </c>
      <c r="K58" s="20">
        <f t="shared" si="11"/>
        <v>4.8397523745190487E-3</v>
      </c>
      <c r="L58" s="20">
        <f t="shared" si="12"/>
        <v>-6.1225287413853224E-3</v>
      </c>
      <c r="M58" s="20">
        <f t="shared" ca="1" si="4"/>
        <v>-1.8702452674859028E-3</v>
      </c>
      <c r="N58" s="20">
        <f t="shared" ca="1" si="13"/>
        <v>1.3240250223480282E-4</v>
      </c>
      <c r="O58" s="33">
        <f t="shared" ca="1" si="14"/>
        <v>72354991.017628178</v>
      </c>
      <c r="P58" s="20">
        <f t="shared" ca="1" si="15"/>
        <v>49771825.42023693</v>
      </c>
      <c r="Q58" s="20">
        <f t="shared" ca="1" si="16"/>
        <v>768767.91980945133</v>
      </c>
      <c r="R58" s="11">
        <f t="shared" ca="1" si="5"/>
        <v>-3.6387154633854349E-2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x14ac:dyDescent="0.2">
      <c r="A59" s="67">
        <v>-12648</v>
      </c>
      <c r="B59" s="67">
        <v>9.9296000989852473E-3</v>
      </c>
      <c r="C59" s="67">
        <v>0.1</v>
      </c>
      <c r="D59" s="69">
        <f t="shared" si="6"/>
        <v>-1.2647999999999999</v>
      </c>
      <c r="E59" s="69">
        <f t="shared" si="6"/>
        <v>9.9296000989852473E-3</v>
      </c>
      <c r="F59" s="20">
        <f t="shared" si="7"/>
        <v>-0.12648000000000001</v>
      </c>
      <c r="G59" s="20">
        <f t="shared" si="7"/>
        <v>9.9296000989852469E-4</v>
      </c>
      <c r="H59" s="20">
        <f t="shared" si="8"/>
        <v>0.159971904</v>
      </c>
      <c r="I59" s="20">
        <f t="shared" si="9"/>
        <v>-0.20233246417919998</v>
      </c>
      <c r="J59" s="20">
        <f t="shared" si="10"/>
        <v>0.25591010069385212</v>
      </c>
      <c r="K59" s="20">
        <f t="shared" si="11"/>
        <v>-1.2558958205196539E-3</v>
      </c>
      <c r="L59" s="20">
        <f t="shared" si="12"/>
        <v>1.5884570337932581E-3</v>
      </c>
      <c r="M59" s="20">
        <f t="shared" ca="1" si="4"/>
        <v>-1.8690157955449892E-3</v>
      </c>
      <c r="N59" s="20">
        <f t="shared" ca="1" si="13"/>
        <v>1.3920733702666155E-5</v>
      </c>
      <c r="O59" s="33">
        <f t="shared" ca="1" si="14"/>
        <v>72355689.678247809</v>
      </c>
      <c r="P59" s="20">
        <f t="shared" ca="1" si="15"/>
        <v>49753465.287651472</v>
      </c>
      <c r="Q59" s="20">
        <f t="shared" ca="1" si="16"/>
        <v>767986.7779874776</v>
      </c>
      <c r="R59" s="11">
        <f t="shared" ca="1" si="5"/>
        <v>1.1798615894530236E-2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x14ac:dyDescent="0.2">
      <c r="A60" s="67">
        <v>-11797.5</v>
      </c>
      <c r="B60" s="67">
        <v>6.5470000918139704E-3</v>
      </c>
      <c r="C60" s="67">
        <v>0.1</v>
      </c>
      <c r="D60" s="69">
        <f t="shared" si="6"/>
        <v>-1.1797500000000001</v>
      </c>
      <c r="E60" s="69">
        <f t="shared" si="6"/>
        <v>6.5470000918139704E-3</v>
      </c>
      <c r="F60" s="20">
        <f t="shared" si="7"/>
        <v>-0.11797500000000001</v>
      </c>
      <c r="G60" s="20">
        <f t="shared" si="7"/>
        <v>6.547000091813971E-4</v>
      </c>
      <c r="H60" s="20">
        <f t="shared" si="8"/>
        <v>0.13918100625000002</v>
      </c>
      <c r="I60" s="20">
        <f t="shared" si="9"/>
        <v>-0.16419879212343752</v>
      </c>
      <c r="J60" s="20">
        <f t="shared" si="10"/>
        <v>0.19371352500762543</v>
      </c>
      <c r="K60" s="20">
        <f t="shared" si="11"/>
        <v>-7.7238233583175331E-4</v>
      </c>
      <c r="L60" s="20">
        <f t="shared" si="12"/>
        <v>9.1121806069751103E-4</v>
      </c>
      <c r="M60" s="20">
        <f t="shared" ca="1" si="4"/>
        <v>-1.5011137802298374E-3</v>
      </c>
      <c r="N60" s="20">
        <f t="shared" ca="1" si="13"/>
        <v>6.4772136897383972E-6</v>
      </c>
      <c r="O60" s="33">
        <f t="shared" ca="1" si="14"/>
        <v>72515455.438983411</v>
      </c>
      <c r="P60" s="20">
        <f t="shared" ca="1" si="15"/>
        <v>43761787.284758627</v>
      </c>
      <c r="Q60" s="20">
        <f t="shared" ca="1" si="16"/>
        <v>530200.14714614395</v>
      </c>
      <c r="R60" s="11">
        <f t="shared" ca="1" si="5"/>
        <v>8.0481138720438078E-3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x14ac:dyDescent="0.2">
      <c r="A61" s="67">
        <v>0</v>
      </c>
      <c r="B61" s="67">
        <v>-1.1699999900883995E-2</v>
      </c>
      <c r="C61" s="67">
        <v>1</v>
      </c>
      <c r="D61" s="69">
        <f t="shared" si="6"/>
        <v>0</v>
      </c>
      <c r="E61" s="69">
        <f t="shared" si="6"/>
        <v>-1.1699999900883995E-2</v>
      </c>
      <c r="F61" s="20">
        <f t="shared" si="7"/>
        <v>0</v>
      </c>
      <c r="G61" s="20">
        <f t="shared" si="7"/>
        <v>-1.1699999900883995E-2</v>
      </c>
      <c r="H61" s="20">
        <f t="shared" si="8"/>
        <v>0</v>
      </c>
      <c r="I61" s="20">
        <f t="shared" si="9"/>
        <v>0</v>
      </c>
      <c r="J61" s="20">
        <f t="shared" si="10"/>
        <v>0</v>
      </c>
      <c r="K61" s="20">
        <f t="shared" si="11"/>
        <v>0</v>
      </c>
      <c r="L61" s="20">
        <f t="shared" si="12"/>
        <v>0</v>
      </c>
      <c r="M61" s="20">
        <f t="shared" ca="1" si="4"/>
        <v>-6.7567042333805966E-3</v>
      </c>
      <c r="N61" s="20">
        <f t="shared" ca="1" si="13"/>
        <v>2.4436172056357867E-5</v>
      </c>
      <c r="O61" s="33">
        <f t="shared" ca="1" si="14"/>
        <v>5933153797.8470201</v>
      </c>
      <c r="P61" s="20">
        <f t="shared" ca="1" si="15"/>
        <v>205835845.87438488</v>
      </c>
      <c r="Q61" s="20">
        <f t="shared" ca="1" si="16"/>
        <v>39947589.457011066</v>
      </c>
      <c r="R61" s="11">
        <f t="shared" ca="1" si="5"/>
        <v>-4.9432956675033984E-3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x14ac:dyDescent="0.2">
      <c r="A62" s="67">
        <v>0</v>
      </c>
      <c r="B62" s="67">
        <v>0</v>
      </c>
      <c r="C62" s="67">
        <v>0.1</v>
      </c>
      <c r="D62" s="69">
        <f t="shared" si="6"/>
        <v>0</v>
      </c>
      <c r="E62" s="69">
        <f t="shared" si="6"/>
        <v>0</v>
      </c>
      <c r="F62" s="20">
        <f t="shared" si="7"/>
        <v>0</v>
      </c>
      <c r="G62" s="20">
        <f t="shared" si="7"/>
        <v>0</v>
      </c>
      <c r="H62" s="20">
        <f t="shared" si="8"/>
        <v>0</v>
      </c>
      <c r="I62" s="20">
        <f t="shared" si="9"/>
        <v>0</v>
      </c>
      <c r="J62" s="20">
        <f t="shared" si="10"/>
        <v>0</v>
      </c>
      <c r="K62" s="20">
        <f t="shared" si="11"/>
        <v>0</v>
      </c>
      <c r="L62" s="20">
        <f t="shared" si="12"/>
        <v>0</v>
      </c>
      <c r="M62" s="20">
        <f t="shared" ca="1" si="4"/>
        <v>-6.7567042333805966E-3</v>
      </c>
      <c r="N62" s="20">
        <f t="shared" ca="1" si="13"/>
        <v>4.565305209738328E-6</v>
      </c>
      <c r="O62" s="33">
        <f t="shared" ca="1" si="14"/>
        <v>59331537.978470206</v>
      </c>
      <c r="P62" s="20">
        <f t="shared" ca="1" si="15"/>
        <v>2058358.4587438493</v>
      </c>
      <c r="Q62" s="20">
        <f t="shared" ca="1" si="16"/>
        <v>399475.89457011071</v>
      </c>
      <c r="R62" s="11">
        <f t="shared" ca="1" si="5"/>
        <v>6.7567042333805966E-3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x14ac:dyDescent="0.2">
      <c r="A63" s="67">
        <v>1530</v>
      </c>
      <c r="B63" s="67">
        <v>-1.2455999909434468E-2</v>
      </c>
      <c r="C63" s="67">
        <v>1</v>
      </c>
      <c r="D63" s="69">
        <f t="shared" si="6"/>
        <v>0.153</v>
      </c>
      <c r="E63" s="69">
        <f t="shared" si="6"/>
        <v>-1.2455999909434468E-2</v>
      </c>
      <c r="F63" s="20">
        <f t="shared" si="7"/>
        <v>0.153</v>
      </c>
      <c r="G63" s="20">
        <f t="shared" si="7"/>
        <v>-1.2455999909434468E-2</v>
      </c>
      <c r="H63" s="20">
        <f t="shared" si="8"/>
        <v>2.3408999999999999E-2</v>
      </c>
      <c r="I63" s="20">
        <f t="shared" si="9"/>
        <v>3.5815769999999999E-3</v>
      </c>
      <c r="J63" s="20">
        <f t="shared" si="10"/>
        <v>5.4798128099999997E-4</v>
      </c>
      <c r="K63" s="20">
        <f t="shared" si="11"/>
        <v>-1.9057679861434736E-3</v>
      </c>
      <c r="L63" s="20">
        <f t="shared" si="12"/>
        <v>-2.9158250187995147E-4</v>
      </c>
      <c r="M63" s="20">
        <f t="shared" ca="1" si="4"/>
        <v>-8.8538917458019194E-3</v>
      </c>
      <c r="N63" s="20">
        <f t="shared" ca="1" si="13"/>
        <v>1.2975183222508248E-5</v>
      </c>
      <c r="O63" s="33">
        <f t="shared" ca="1" si="14"/>
        <v>5577688728.5308599</v>
      </c>
      <c r="P63" s="20">
        <f t="shared" ca="1" si="15"/>
        <v>78464599.200598836</v>
      </c>
      <c r="Q63" s="20">
        <f t="shared" ca="1" si="16"/>
        <v>50893029.222083434</v>
      </c>
      <c r="R63" s="11">
        <f t="shared" ca="1" si="5"/>
        <v>-3.6021081636325482E-3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x14ac:dyDescent="0.2">
      <c r="A64" s="67">
        <v>1530</v>
      </c>
      <c r="B64" s="67">
        <v>-1.2255999907210935E-2</v>
      </c>
      <c r="C64" s="67">
        <v>1</v>
      </c>
      <c r="D64" s="69">
        <f t="shared" si="6"/>
        <v>0.153</v>
      </c>
      <c r="E64" s="69">
        <f t="shared" si="6"/>
        <v>-1.2255999907210935E-2</v>
      </c>
      <c r="F64" s="20">
        <f t="shared" si="7"/>
        <v>0.153</v>
      </c>
      <c r="G64" s="20">
        <f t="shared" si="7"/>
        <v>-1.2255999907210935E-2</v>
      </c>
      <c r="H64" s="20">
        <f t="shared" si="8"/>
        <v>2.3408999999999999E-2</v>
      </c>
      <c r="I64" s="20">
        <f t="shared" si="9"/>
        <v>3.5815769999999999E-3</v>
      </c>
      <c r="J64" s="20">
        <f t="shared" si="10"/>
        <v>5.4798128099999997E-4</v>
      </c>
      <c r="K64" s="20">
        <f t="shared" si="11"/>
        <v>-1.8751679858032731E-3</v>
      </c>
      <c r="L64" s="20">
        <f t="shared" si="12"/>
        <v>-2.8690070182790079E-4</v>
      </c>
      <c r="M64" s="20">
        <f t="shared" ca="1" si="4"/>
        <v>-8.8538917458019194E-3</v>
      </c>
      <c r="N64" s="20">
        <f t="shared" ca="1" si="13"/>
        <v>1.1574339941925832E-5</v>
      </c>
      <c r="O64" s="33">
        <f t="shared" ca="1" si="14"/>
        <v>5577688728.5308599</v>
      </c>
      <c r="P64" s="20">
        <f t="shared" ca="1" si="15"/>
        <v>78464599.200598836</v>
      </c>
      <c r="Q64" s="20">
        <f t="shared" ca="1" si="16"/>
        <v>50893029.222083434</v>
      </c>
      <c r="R64" s="11">
        <f t="shared" ca="1" si="5"/>
        <v>-3.4021081614090155E-3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x14ac:dyDescent="0.2">
      <c r="A65" s="67">
        <v>1530</v>
      </c>
      <c r="B65" s="67">
        <v>-1.2055999904987402E-2</v>
      </c>
      <c r="C65" s="67">
        <v>1</v>
      </c>
      <c r="D65" s="69">
        <f t="shared" si="6"/>
        <v>0.153</v>
      </c>
      <c r="E65" s="69">
        <f t="shared" si="6"/>
        <v>-1.2055999904987402E-2</v>
      </c>
      <c r="F65" s="20">
        <f t="shared" si="7"/>
        <v>0.153</v>
      </c>
      <c r="G65" s="20">
        <f t="shared" si="7"/>
        <v>-1.2055999904987402E-2</v>
      </c>
      <c r="H65" s="20">
        <f t="shared" si="8"/>
        <v>2.3408999999999999E-2</v>
      </c>
      <c r="I65" s="20">
        <f t="shared" si="9"/>
        <v>3.5815769999999999E-3</v>
      </c>
      <c r="J65" s="20">
        <f t="shared" si="10"/>
        <v>5.4798128099999997E-4</v>
      </c>
      <c r="K65" s="20">
        <f t="shared" si="11"/>
        <v>-1.8445679854630726E-3</v>
      </c>
      <c r="L65" s="20">
        <f t="shared" si="12"/>
        <v>-2.8221890177585011E-4</v>
      </c>
      <c r="M65" s="20">
        <f t="shared" ca="1" si="4"/>
        <v>-8.8538917458019194E-3</v>
      </c>
      <c r="N65" s="20">
        <f t="shared" ca="1" si="13"/>
        <v>1.0253496663122242E-5</v>
      </c>
      <c r="O65" s="33">
        <f t="shared" ca="1" si="14"/>
        <v>5577688728.5308599</v>
      </c>
      <c r="P65" s="20">
        <f t="shared" ca="1" si="15"/>
        <v>78464599.200598836</v>
      </c>
      <c r="Q65" s="20">
        <f t="shared" ca="1" si="16"/>
        <v>50893029.222083434</v>
      </c>
      <c r="R65" s="11">
        <f t="shared" ca="1" si="5"/>
        <v>-3.2021081591854829E-3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x14ac:dyDescent="0.2">
      <c r="A66" s="67">
        <v>1537.5</v>
      </c>
      <c r="B66" s="67">
        <v>-1.0994999902322888E-2</v>
      </c>
      <c r="C66" s="67">
        <v>1</v>
      </c>
      <c r="D66" s="69">
        <f t="shared" si="6"/>
        <v>0.15375</v>
      </c>
      <c r="E66" s="69">
        <f t="shared" si="6"/>
        <v>-1.0994999902322888E-2</v>
      </c>
      <c r="F66" s="20">
        <f t="shared" si="7"/>
        <v>0.15375</v>
      </c>
      <c r="G66" s="20">
        <f t="shared" si="7"/>
        <v>-1.0994999902322888E-2</v>
      </c>
      <c r="H66" s="20">
        <f t="shared" si="8"/>
        <v>2.3639062499999999E-2</v>
      </c>
      <c r="I66" s="20">
        <f t="shared" si="9"/>
        <v>3.6345058593749997E-3</v>
      </c>
      <c r="J66" s="20">
        <f t="shared" si="10"/>
        <v>5.588052758789062E-4</v>
      </c>
      <c r="K66" s="20">
        <f t="shared" si="11"/>
        <v>-1.690481234982144E-3</v>
      </c>
      <c r="L66" s="20">
        <f t="shared" si="12"/>
        <v>-2.5991148987850461E-4</v>
      </c>
      <c r="M66" s="20">
        <f t="shared" ca="1" si="4"/>
        <v>-8.8649726041004993E-3</v>
      </c>
      <c r="N66" s="20">
        <f t="shared" ca="1" si="13"/>
        <v>4.5370162911725709E-6</v>
      </c>
      <c r="O66" s="33">
        <f t="shared" ca="1" si="14"/>
        <v>5575864450.2838697</v>
      </c>
      <c r="P66" s="20">
        <f t="shared" ca="1" si="15"/>
        <v>78000926.017204672</v>
      </c>
      <c r="Q66" s="20">
        <f t="shared" ca="1" si="16"/>
        <v>50942270.43726515</v>
      </c>
      <c r="R66" s="11">
        <f t="shared" ca="1" si="5"/>
        <v>-2.1300272982223891E-3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x14ac:dyDescent="0.2">
      <c r="A67" s="67">
        <v>1537.5</v>
      </c>
      <c r="B67" s="67">
        <v>-1.0894999904849101E-2</v>
      </c>
      <c r="C67" s="67">
        <v>1</v>
      </c>
      <c r="D67" s="69">
        <f t="shared" si="6"/>
        <v>0.15375</v>
      </c>
      <c r="E67" s="69">
        <f t="shared" si="6"/>
        <v>-1.0894999904849101E-2</v>
      </c>
      <c r="F67" s="20">
        <f t="shared" si="7"/>
        <v>0.15375</v>
      </c>
      <c r="G67" s="20">
        <f t="shared" si="7"/>
        <v>-1.0894999904849101E-2</v>
      </c>
      <c r="H67" s="20">
        <f t="shared" si="8"/>
        <v>2.3639062499999999E-2</v>
      </c>
      <c r="I67" s="20">
        <f t="shared" si="9"/>
        <v>3.6345058593749997E-3</v>
      </c>
      <c r="J67" s="20">
        <f t="shared" si="10"/>
        <v>5.588052758789062E-4</v>
      </c>
      <c r="K67" s="20">
        <f t="shared" si="11"/>
        <v>-1.6751062353705492E-3</v>
      </c>
      <c r="L67" s="20">
        <f t="shared" si="12"/>
        <v>-2.5754758368822195E-4</v>
      </c>
      <c r="M67" s="20">
        <f t="shared" ca="1" si="4"/>
        <v>-8.8649726041004993E-3</v>
      </c>
      <c r="N67" s="20">
        <f t="shared" ca="1" si="13"/>
        <v>4.1210108417846531E-6</v>
      </c>
      <c r="O67" s="33">
        <f t="shared" ca="1" si="14"/>
        <v>5575864450.2838697</v>
      </c>
      <c r="P67" s="20">
        <f t="shared" ca="1" si="15"/>
        <v>78000926.017204672</v>
      </c>
      <c r="Q67" s="20">
        <f t="shared" ca="1" si="16"/>
        <v>50942270.43726515</v>
      </c>
      <c r="R67" s="11">
        <f t="shared" ca="1" si="5"/>
        <v>-2.0300273007486016E-3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x14ac:dyDescent="0.2">
      <c r="A68" s="67">
        <v>1537.5</v>
      </c>
      <c r="B68" s="67">
        <v>-1.0494999900402036E-2</v>
      </c>
      <c r="C68" s="67">
        <v>1</v>
      </c>
      <c r="D68" s="69">
        <f t="shared" si="6"/>
        <v>0.15375</v>
      </c>
      <c r="E68" s="69">
        <f t="shared" si="6"/>
        <v>-1.0494999900402036E-2</v>
      </c>
      <c r="F68" s="20">
        <f t="shared" si="7"/>
        <v>0.15375</v>
      </c>
      <c r="G68" s="20">
        <f t="shared" si="7"/>
        <v>-1.0494999900402036E-2</v>
      </c>
      <c r="H68" s="20">
        <f t="shared" si="8"/>
        <v>2.3639062499999999E-2</v>
      </c>
      <c r="I68" s="20">
        <f t="shared" si="9"/>
        <v>3.6345058593749997E-3</v>
      </c>
      <c r="J68" s="20">
        <f t="shared" si="10"/>
        <v>5.588052758789062E-4</v>
      </c>
      <c r="K68" s="20">
        <f t="shared" si="11"/>
        <v>-1.613606234686813E-3</v>
      </c>
      <c r="L68" s="20">
        <f t="shared" si="12"/>
        <v>-2.4809195858309748E-4</v>
      </c>
      <c r="M68" s="20">
        <f t="shared" ca="1" si="4"/>
        <v>-8.8649726041004993E-3</v>
      </c>
      <c r="N68" s="20">
        <f t="shared" ca="1" si="13"/>
        <v>2.6569889866880963E-6</v>
      </c>
      <c r="O68" s="33">
        <f t="shared" ca="1" si="14"/>
        <v>5575864450.2838697</v>
      </c>
      <c r="P68" s="20">
        <f t="shared" ca="1" si="15"/>
        <v>78000926.017204672</v>
      </c>
      <c r="Q68" s="20">
        <f t="shared" ca="1" si="16"/>
        <v>50942270.43726515</v>
      </c>
      <c r="R68" s="11">
        <f t="shared" ca="1" si="5"/>
        <v>-1.6300272963015363E-3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x14ac:dyDescent="0.2">
      <c r="A69" s="67">
        <v>1538</v>
      </c>
      <c r="B69" s="67">
        <v>-1.3057599906460382E-2</v>
      </c>
      <c r="C69" s="67">
        <v>1</v>
      </c>
      <c r="D69" s="69">
        <f t="shared" si="6"/>
        <v>0.15379999999999999</v>
      </c>
      <c r="E69" s="69">
        <f t="shared" si="6"/>
        <v>-1.3057599906460382E-2</v>
      </c>
      <c r="F69" s="20">
        <f t="shared" si="7"/>
        <v>0.15379999999999999</v>
      </c>
      <c r="G69" s="20">
        <f t="shared" si="7"/>
        <v>-1.3057599906460382E-2</v>
      </c>
      <c r="H69" s="20">
        <f t="shared" si="8"/>
        <v>2.3654439999999999E-2</v>
      </c>
      <c r="I69" s="20">
        <f t="shared" si="9"/>
        <v>3.6380528719999997E-3</v>
      </c>
      <c r="J69" s="20">
        <f t="shared" si="10"/>
        <v>5.5953253171359997E-4</v>
      </c>
      <c r="K69" s="20">
        <f t="shared" si="11"/>
        <v>-2.0082588656136066E-3</v>
      </c>
      <c r="L69" s="20">
        <f t="shared" si="12"/>
        <v>-3.0887021353137269E-4</v>
      </c>
      <c r="M69" s="20">
        <f t="shared" ca="1" si="4"/>
        <v>-8.8657116056767762E-3</v>
      </c>
      <c r="N69" s="20">
        <f t="shared" ca="1" si="13"/>
        <v>1.7571927526246467E-5</v>
      </c>
      <c r="O69" s="33">
        <f t="shared" ca="1" si="14"/>
        <v>5575742804.587059</v>
      </c>
      <c r="P69" s="20">
        <f t="shared" ca="1" si="15"/>
        <v>77970067.587030202</v>
      </c>
      <c r="Q69" s="20">
        <f t="shared" ca="1" si="16"/>
        <v>50945551.369888388</v>
      </c>
      <c r="R69" s="11">
        <f t="shared" ca="1" si="5"/>
        <v>-4.1918883007836059E-3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x14ac:dyDescent="0.2">
      <c r="A70" s="67">
        <v>1538</v>
      </c>
      <c r="B70" s="67">
        <v>-1.2457599907065742E-2</v>
      </c>
      <c r="C70" s="67">
        <v>1</v>
      </c>
      <c r="D70" s="69">
        <f t="shared" si="6"/>
        <v>0.15379999999999999</v>
      </c>
      <c r="E70" s="69">
        <f t="shared" si="6"/>
        <v>-1.2457599907065742E-2</v>
      </c>
      <c r="F70" s="20">
        <f t="shared" si="7"/>
        <v>0.15379999999999999</v>
      </c>
      <c r="G70" s="20">
        <f t="shared" si="7"/>
        <v>-1.2457599907065742E-2</v>
      </c>
      <c r="H70" s="20">
        <f t="shared" si="8"/>
        <v>2.3654439999999999E-2</v>
      </c>
      <c r="I70" s="20">
        <f t="shared" si="9"/>
        <v>3.6380528719999997E-3</v>
      </c>
      <c r="J70" s="20">
        <f t="shared" si="10"/>
        <v>5.5953253171359997E-4</v>
      </c>
      <c r="K70" s="20">
        <f t="shared" si="11"/>
        <v>-1.915978865706711E-3</v>
      </c>
      <c r="L70" s="20">
        <f t="shared" si="12"/>
        <v>-2.9467754954569213E-4</v>
      </c>
      <c r="M70" s="20">
        <f t="shared" ca="1" si="4"/>
        <v>-8.8657116056767762E-3</v>
      </c>
      <c r="N70" s="20">
        <f t="shared" ca="1" si="13"/>
        <v>1.2901661569654908E-5</v>
      </c>
      <c r="O70" s="33">
        <f t="shared" ca="1" si="14"/>
        <v>5575742804.587059</v>
      </c>
      <c r="P70" s="20">
        <f t="shared" ca="1" si="15"/>
        <v>77970067.587030202</v>
      </c>
      <c r="Q70" s="20">
        <f t="shared" ca="1" si="16"/>
        <v>50945551.369888388</v>
      </c>
      <c r="R70" s="11">
        <f t="shared" ca="1" si="5"/>
        <v>-3.5918883013889655E-3</v>
      </c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x14ac:dyDescent="0.2">
      <c r="A71" s="67">
        <v>1538</v>
      </c>
      <c r="B71" s="67">
        <v>-9.7575999025139026E-3</v>
      </c>
      <c r="C71" s="67">
        <v>1</v>
      </c>
      <c r="D71" s="69">
        <f t="shared" si="6"/>
        <v>0.15379999999999999</v>
      </c>
      <c r="E71" s="69">
        <f t="shared" si="6"/>
        <v>-9.7575999025139026E-3</v>
      </c>
      <c r="F71" s="20">
        <f t="shared" si="7"/>
        <v>0.15379999999999999</v>
      </c>
      <c r="G71" s="20">
        <f t="shared" si="7"/>
        <v>-9.7575999025139026E-3</v>
      </c>
      <c r="H71" s="20">
        <f t="shared" si="8"/>
        <v>2.3654439999999999E-2</v>
      </c>
      <c r="I71" s="20">
        <f t="shared" si="9"/>
        <v>3.6380528719999997E-3</v>
      </c>
      <c r="J71" s="20">
        <f t="shared" si="10"/>
        <v>5.5953253171359997E-4</v>
      </c>
      <c r="K71" s="20">
        <f t="shared" si="11"/>
        <v>-1.5007188650066382E-3</v>
      </c>
      <c r="L71" s="20">
        <f t="shared" si="12"/>
        <v>-2.3081056143802093E-4</v>
      </c>
      <c r="M71" s="20">
        <f t="shared" ca="1" si="4"/>
        <v>-8.8657116056767762E-3</v>
      </c>
      <c r="N71" s="20">
        <f t="shared" ca="1" si="13"/>
        <v>7.9546473403503024E-7</v>
      </c>
      <c r="O71" s="33">
        <f t="shared" ca="1" si="14"/>
        <v>5575742804.587059</v>
      </c>
      <c r="P71" s="20">
        <f t="shared" ca="1" si="15"/>
        <v>77970067.587030202</v>
      </c>
      <c r="Q71" s="20">
        <f t="shared" ca="1" si="16"/>
        <v>50945551.369888388</v>
      </c>
      <c r="R71" s="11">
        <f t="shared" ca="1" si="5"/>
        <v>-8.9188829683712646E-4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x14ac:dyDescent="0.2">
      <c r="A72" s="67">
        <v>1548.5</v>
      </c>
      <c r="B72" s="67">
        <v>-1.0572199906164315E-2</v>
      </c>
      <c r="C72" s="67">
        <v>1</v>
      </c>
      <c r="D72" s="69">
        <f t="shared" si="6"/>
        <v>0.15484999999999999</v>
      </c>
      <c r="E72" s="69">
        <f t="shared" si="6"/>
        <v>-1.0572199906164315E-2</v>
      </c>
      <c r="F72" s="20">
        <f t="shared" si="7"/>
        <v>0.15484999999999999</v>
      </c>
      <c r="G72" s="20">
        <f t="shared" si="7"/>
        <v>-1.0572199906164315E-2</v>
      </c>
      <c r="H72" s="20">
        <f t="shared" si="8"/>
        <v>2.3978522499999995E-2</v>
      </c>
      <c r="I72" s="20">
        <f t="shared" si="9"/>
        <v>3.7130742091249988E-3</v>
      </c>
      <c r="J72" s="20">
        <f t="shared" si="10"/>
        <v>5.7496954128300598E-4</v>
      </c>
      <c r="K72" s="20">
        <f t="shared" si="11"/>
        <v>-1.6371051554695439E-3</v>
      </c>
      <c r="L72" s="20">
        <f t="shared" si="12"/>
        <v>-2.5350573332445883E-4</v>
      </c>
      <c r="M72" s="20">
        <f t="shared" ca="1" si="4"/>
        <v>-8.8812386570688729E-3</v>
      </c>
      <c r="N72" s="20">
        <f t="shared" ca="1" si="13"/>
        <v>2.8593499459424166E-6</v>
      </c>
      <c r="O72" s="33">
        <f t="shared" ca="1" si="14"/>
        <v>5573187461.5241661</v>
      </c>
      <c r="P72" s="20">
        <f t="shared" ca="1" si="15"/>
        <v>77323573.359620556</v>
      </c>
      <c r="Q72" s="20">
        <f t="shared" ca="1" si="16"/>
        <v>51014398.453695051</v>
      </c>
      <c r="R72" s="11">
        <f t="shared" ca="1" si="5"/>
        <v>-1.6909612490954417E-3</v>
      </c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x14ac:dyDescent="0.2">
      <c r="A73" s="67">
        <v>1548.5</v>
      </c>
      <c r="B73" s="67">
        <v>-1.0572199906164315E-2</v>
      </c>
      <c r="C73" s="67">
        <v>1</v>
      </c>
      <c r="D73" s="69">
        <f t="shared" si="6"/>
        <v>0.15484999999999999</v>
      </c>
      <c r="E73" s="69">
        <f t="shared" si="6"/>
        <v>-1.0572199906164315E-2</v>
      </c>
      <c r="F73" s="20">
        <f t="shared" si="7"/>
        <v>0.15484999999999999</v>
      </c>
      <c r="G73" s="20">
        <f t="shared" si="7"/>
        <v>-1.0572199906164315E-2</v>
      </c>
      <c r="H73" s="20">
        <f t="shared" si="8"/>
        <v>2.3978522499999995E-2</v>
      </c>
      <c r="I73" s="20">
        <f t="shared" si="9"/>
        <v>3.7130742091249988E-3</v>
      </c>
      <c r="J73" s="20">
        <f t="shared" si="10"/>
        <v>5.7496954128300598E-4</v>
      </c>
      <c r="K73" s="20">
        <f t="shared" si="11"/>
        <v>-1.6371051554695439E-3</v>
      </c>
      <c r="L73" s="20">
        <f t="shared" si="12"/>
        <v>-2.5350573332445883E-4</v>
      </c>
      <c r="M73" s="20">
        <f t="shared" ca="1" si="4"/>
        <v>-8.8812386570688729E-3</v>
      </c>
      <c r="N73" s="20">
        <f t="shared" ca="1" si="13"/>
        <v>2.8593499459424166E-6</v>
      </c>
      <c r="O73" s="33">
        <f t="shared" ca="1" si="14"/>
        <v>5573187461.5241661</v>
      </c>
      <c r="P73" s="20">
        <f t="shared" ca="1" si="15"/>
        <v>77323573.359620556</v>
      </c>
      <c r="Q73" s="20">
        <f t="shared" ca="1" si="16"/>
        <v>51014398.453695051</v>
      </c>
      <c r="R73" s="11">
        <f t="shared" ca="1" si="5"/>
        <v>-1.6909612490954417E-3</v>
      </c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x14ac:dyDescent="0.2">
      <c r="A74" s="67">
        <v>1556</v>
      </c>
      <c r="B74" s="67">
        <v>-1.4011199898959603E-2</v>
      </c>
      <c r="C74" s="67">
        <v>1</v>
      </c>
      <c r="D74" s="69">
        <f t="shared" si="6"/>
        <v>0.15559999999999999</v>
      </c>
      <c r="E74" s="69">
        <f t="shared" si="6"/>
        <v>-1.4011199898959603E-2</v>
      </c>
      <c r="F74" s="20">
        <f t="shared" si="7"/>
        <v>0.15559999999999999</v>
      </c>
      <c r="G74" s="20">
        <f t="shared" si="7"/>
        <v>-1.4011199898959603E-2</v>
      </c>
      <c r="H74" s="20">
        <f t="shared" si="8"/>
        <v>2.4211359999999998E-2</v>
      </c>
      <c r="I74" s="20">
        <f t="shared" si="9"/>
        <v>3.7672876159999995E-3</v>
      </c>
      <c r="J74" s="20">
        <f t="shared" si="10"/>
        <v>5.8618995304959983E-4</v>
      </c>
      <c r="K74" s="20">
        <f t="shared" si="11"/>
        <v>-2.1801427042781141E-3</v>
      </c>
      <c r="L74" s="20">
        <f t="shared" si="12"/>
        <v>-3.3923020478567452E-4</v>
      </c>
      <c r="M74" s="20">
        <f t="shared" ca="1" si="4"/>
        <v>-8.8923387800908006E-3</v>
      </c>
      <c r="N74" s="20">
        <f t="shared" ca="1" si="13"/>
        <v>2.6202739154266769E-5</v>
      </c>
      <c r="O74" s="33">
        <f t="shared" ca="1" si="14"/>
        <v>5571361301.2965784</v>
      </c>
      <c r="P74" s="20">
        <f t="shared" ca="1" si="15"/>
        <v>76863582.308050349</v>
      </c>
      <c r="Q74" s="20">
        <f t="shared" ca="1" si="16"/>
        <v>51063513.470124759</v>
      </c>
      <c r="R74" s="11">
        <f t="shared" ca="1" si="5"/>
        <v>-5.1188611188688025E-3</v>
      </c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x14ac:dyDescent="0.2">
      <c r="A75" s="67">
        <v>1556</v>
      </c>
      <c r="B75" s="67">
        <v>-1.3011199902393855E-2</v>
      </c>
      <c r="C75" s="67">
        <v>1</v>
      </c>
      <c r="D75" s="69">
        <f t="shared" si="6"/>
        <v>0.15559999999999999</v>
      </c>
      <c r="E75" s="69">
        <f t="shared" si="6"/>
        <v>-1.3011199902393855E-2</v>
      </c>
      <c r="F75" s="20">
        <f t="shared" si="7"/>
        <v>0.15559999999999999</v>
      </c>
      <c r="G75" s="20">
        <f t="shared" si="7"/>
        <v>-1.3011199902393855E-2</v>
      </c>
      <c r="H75" s="20">
        <f t="shared" si="8"/>
        <v>2.4211359999999998E-2</v>
      </c>
      <c r="I75" s="20">
        <f t="shared" si="9"/>
        <v>3.7672876159999995E-3</v>
      </c>
      <c r="J75" s="20">
        <f t="shared" si="10"/>
        <v>5.8618995304959983E-4</v>
      </c>
      <c r="K75" s="20">
        <f t="shared" si="11"/>
        <v>-2.0245427048124838E-3</v>
      </c>
      <c r="L75" s="20">
        <f t="shared" si="12"/>
        <v>-3.1501884486882244E-4</v>
      </c>
      <c r="M75" s="20">
        <f t="shared" ca="1" si="4"/>
        <v>-8.8923387800908006E-3</v>
      </c>
      <c r="N75" s="20">
        <f t="shared" ca="1" si="13"/>
        <v>1.6965016944819579E-5</v>
      </c>
      <c r="O75" s="33">
        <f t="shared" ca="1" si="14"/>
        <v>5571361301.2965784</v>
      </c>
      <c r="P75" s="20">
        <f t="shared" ca="1" si="15"/>
        <v>76863582.308050349</v>
      </c>
      <c r="Q75" s="20">
        <f t="shared" ca="1" si="16"/>
        <v>51063513.470124759</v>
      </c>
      <c r="R75" s="11">
        <f t="shared" ca="1" si="5"/>
        <v>-4.1188611223030545E-3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x14ac:dyDescent="0.2">
      <c r="A76" s="67">
        <v>1556</v>
      </c>
      <c r="B76" s="67">
        <v>-1.201119989855215E-2</v>
      </c>
      <c r="C76" s="67">
        <v>1</v>
      </c>
      <c r="D76" s="69">
        <f t="shared" si="6"/>
        <v>0.15559999999999999</v>
      </c>
      <c r="E76" s="69">
        <f t="shared" si="6"/>
        <v>-1.201119989855215E-2</v>
      </c>
      <c r="F76" s="20">
        <f t="shared" si="7"/>
        <v>0.15559999999999999</v>
      </c>
      <c r="G76" s="20">
        <f t="shared" si="7"/>
        <v>-1.201119989855215E-2</v>
      </c>
      <c r="H76" s="20">
        <f t="shared" si="8"/>
        <v>2.4211359999999998E-2</v>
      </c>
      <c r="I76" s="20">
        <f t="shared" si="9"/>
        <v>3.7672876159999995E-3</v>
      </c>
      <c r="J76" s="20">
        <f t="shared" si="10"/>
        <v>5.8618995304959983E-4</v>
      </c>
      <c r="K76" s="20">
        <f t="shared" si="11"/>
        <v>-1.8689427042147143E-3</v>
      </c>
      <c r="L76" s="20">
        <f t="shared" si="12"/>
        <v>-2.9080748477580952E-4</v>
      </c>
      <c r="M76" s="20">
        <f t="shared" ca="1" si="4"/>
        <v>-8.8923387800908006E-3</v>
      </c>
      <c r="N76" s="20">
        <f t="shared" ca="1" si="13"/>
        <v>9.7272946762499761E-6</v>
      </c>
      <c r="O76" s="33">
        <f t="shared" ca="1" si="14"/>
        <v>5571361301.2965784</v>
      </c>
      <c r="P76" s="20">
        <f t="shared" ca="1" si="15"/>
        <v>76863582.308050349</v>
      </c>
      <c r="Q76" s="20">
        <f t="shared" ca="1" si="16"/>
        <v>51063513.470124759</v>
      </c>
      <c r="R76" s="11">
        <f t="shared" ca="1" si="5"/>
        <v>-3.1188611184613489E-3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x14ac:dyDescent="0.2">
      <c r="A77" s="67">
        <v>1556.5</v>
      </c>
      <c r="B77" s="67">
        <v>-1.1873799900058657E-2</v>
      </c>
      <c r="C77" s="67">
        <v>1</v>
      </c>
      <c r="D77" s="69">
        <f t="shared" si="6"/>
        <v>0.15565000000000001</v>
      </c>
      <c r="E77" s="69">
        <f t="shared" si="6"/>
        <v>-1.1873799900058657E-2</v>
      </c>
      <c r="F77" s="20">
        <f t="shared" si="7"/>
        <v>0.15565000000000001</v>
      </c>
      <c r="G77" s="20">
        <f t="shared" si="7"/>
        <v>-1.1873799900058657E-2</v>
      </c>
      <c r="H77" s="20">
        <f t="shared" si="8"/>
        <v>2.4226922500000005E-2</v>
      </c>
      <c r="I77" s="20">
        <f t="shared" si="9"/>
        <v>3.770920487125001E-3</v>
      </c>
      <c r="J77" s="20">
        <f t="shared" si="10"/>
        <v>5.8694377382100644E-4</v>
      </c>
      <c r="K77" s="20">
        <f t="shared" si="11"/>
        <v>-1.8481569544441302E-3</v>
      </c>
      <c r="L77" s="20">
        <f t="shared" si="12"/>
        <v>-2.8766562995922887E-4</v>
      </c>
      <c r="M77" s="20">
        <f t="shared" ca="1" si="4"/>
        <v>-8.8930790659819681E-3</v>
      </c>
      <c r="N77" s="20">
        <f t="shared" ca="1" si="13"/>
        <v>8.8846966906988313E-6</v>
      </c>
      <c r="O77" s="33">
        <f t="shared" ca="1" si="14"/>
        <v>5571239530.1801329</v>
      </c>
      <c r="P77" s="20">
        <f t="shared" ca="1" si="15"/>
        <v>76832969.259792224</v>
      </c>
      <c r="Q77" s="20">
        <f t="shared" ca="1" si="16"/>
        <v>51066785.979997262</v>
      </c>
      <c r="R77" s="11">
        <f t="shared" ca="1" si="5"/>
        <v>-2.9807208340766889E-3</v>
      </c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x14ac:dyDescent="0.2">
      <c r="A78" s="67">
        <v>1556.5</v>
      </c>
      <c r="B78" s="67">
        <v>-1.1473799902887549E-2</v>
      </c>
      <c r="C78" s="67">
        <v>1</v>
      </c>
      <c r="D78" s="69">
        <f t="shared" si="6"/>
        <v>0.15565000000000001</v>
      </c>
      <c r="E78" s="69">
        <f t="shared" si="6"/>
        <v>-1.1473799902887549E-2</v>
      </c>
      <c r="F78" s="20">
        <f t="shared" si="7"/>
        <v>0.15565000000000001</v>
      </c>
      <c r="G78" s="20">
        <f t="shared" si="7"/>
        <v>-1.1473799902887549E-2</v>
      </c>
      <c r="H78" s="20">
        <f t="shared" si="8"/>
        <v>2.4226922500000005E-2</v>
      </c>
      <c r="I78" s="20">
        <f t="shared" si="9"/>
        <v>3.770920487125001E-3</v>
      </c>
      <c r="J78" s="20">
        <f t="shared" si="10"/>
        <v>5.8694377382100644E-4</v>
      </c>
      <c r="K78" s="20">
        <f t="shared" si="11"/>
        <v>-1.7858969548844473E-3</v>
      </c>
      <c r="L78" s="20">
        <f t="shared" si="12"/>
        <v>-2.7797486102776423E-4</v>
      </c>
      <c r="M78" s="20">
        <f t="shared" ca="1" si="4"/>
        <v>-8.8930790659819681E-3</v>
      </c>
      <c r="N78" s="20">
        <f t="shared" ca="1" si="13"/>
        <v>6.6601200380386434E-6</v>
      </c>
      <c r="O78" s="33">
        <f t="shared" ca="1" si="14"/>
        <v>5571239530.1801329</v>
      </c>
      <c r="P78" s="20">
        <f t="shared" ca="1" si="15"/>
        <v>76832969.259792224</v>
      </c>
      <c r="Q78" s="20">
        <f t="shared" ca="1" si="16"/>
        <v>51066785.979997262</v>
      </c>
      <c r="R78" s="11">
        <f t="shared" ca="1" si="5"/>
        <v>-2.5807208369055812E-3</v>
      </c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x14ac:dyDescent="0.2">
      <c r="A79" s="67">
        <v>1556.5</v>
      </c>
      <c r="B79" s="67">
        <v>-1.0273799904098269E-2</v>
      </c>
      <c r="C79" s="67">
        <v>1</v>
      </c>
      <c r="D79" s="69">
        <f t="shared" si="6"/>
        <v>0.15565000000000001</v>
      </c>
      <c r="E79" s="69">
        <f t="shared" si="6"/>
        <v>-1.0273799904098269E-2</v>
      </c>
      <c r="F79" s="20">
        <f t="shared" si="7"/>
        <v>0.15565000000000001</v>
      </c>
      <c r="G79" s="20">
        <f t="shared" si="7"/>
        <v>-1.0273799904098269E-2</v>
      </c>
      <c r="H79" s="20">
        <f t="shared" si="8"/>
        <v>2.4226922500000005E-2</v>
      </c>
      <c r="I79" s="20">
        <f t="shared" si="9"/>
        <v>3.770920487125001E-3</v>
      </c>
      <c r="J79" s="20">
        <f t="shared" si="10"/>
        <v>5.8694377382100644E-4</v>
      </c>
      <c r="K79" s="20">
        <f t="shared" si="11"/>
        <v>-1.5991169550728956E-3</v>
      </c>
      <c r="L79" s="20">
        <f t="shared" si="12"/>
        <v>-2.4890255405709622E-4</v>
      </c>
      <c r="M79" s="20">
        <f t="shared" ca="1" si="4"/>
        <v>-8.8930790659819681E-3</v>
      </c>
      <c r="N79" s="20">
        <f t="shared" ca="1" si="13"/>
        <v>1.9063900328085795E-6</v>
      </c>
      <c r="O79" s="33">
        <f t="shared" ca="1" si="14"/>
        <v>5571239530.1801329</v>
      </c>
      <c r="P79" s="20">
        <f t="shared" ca="1" si="15"/>
        <v>76832969.259792224</v>
      </c>
      <c r="Q79" s="20">
        <f t="shared" ca="1" si="16"/>
        <v>51066785.979997262</v>
      </c>
      <c r="R79" s="11">
        <f t="shared" ca="1" si="5"/>
        <v>-1.3807208381163005E-3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x14ac:dyDescent="0.2">
      <c r="A80" s="67">
        <v>1563.5</v>
      </c>
      <c r="B80" s="67">
        <v>-1.1350199907610659E-2</v>
      </c>
      <c r="C80" s="67">
        <v>1</v>
      </c>
      <c r="D80" s="69">
        <f t="shared" si="6"/>
        <v>0.15634999999999999</v>
      </c>
      <c r="E80" s="69">
        <f t="shared" si="6"/>
        <v>-1.1350199907610659E-2</v>
      </c>
      <c r="F80" s="20">
        <f t="shared" si="7"/>
        <v>0.15634999999999999</v>
      </c>
      <c r="G80" s="20">
        <f t="shared" si="7"/>
        <v>-1.1350199907610659E-2</v>
      </c>
      <c r="H80" s="20">
        <f t="shared" si="8"/>
        <v>2.4445322499999998E-2</v>
      </c>
      <c r="I80" s="20">
        <f t="shared" si="9"/>
        <v>3.8220261728749995E-3</v>
      </c>
      <c r="J80" s="20">
        <f t="shared" si="10"/>
        <v>5.9757379212900617E-4</v>
      </c>
      <c r="K80" s="20">
        <f t="shared" si="11"/>
        <v>-1.7746037555549264E-3</v>
      </c>
      <c r="L80" s="20">
        <f t="shared" si="12"/>
        <v>-2.7745929718101274E-4</v>
      </c>
      <c r="M80" s="20">
        <f t="shared" ca="1" si="4"/>
        <v>-8.9034467131357074E-3</v>
      </c>
      <c r="N80" s="20">
        <f t="shared" ca="1" si="13"/>
        <v>5.9866011946733779E-6</v>
      </c>
      <c r="O80" s="33">
        <f t="shared" ca="1" si="14"/>
        <v>5569534379.008153</v>
      </c>
      <c r="P80" s="20">
        <f t="shared" ca="1" si="15"/>
        <v>76405082.164239258</v>
      </c>
      <c r="Q80" s="20">
        <f t="shared" ca="1" si="16"/>
        <v>51112577.137291655</v>
      </c>
      <c r="R80" s="11">
        <f t="shared" ca="1" si="5"/>
        <v>-2.4467531944749512E-3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x14ac:dyDescent="0.2">
      <c r="A81" s="67">
        <v>1563.5</v>
      </c>
      <c r="B81" s="67">
        <v>-1.1250199902860913E-2</v>
      </c>
      <c r="C81" s="67">
        <v>1</v>
      </c>
      <c r="D81" s="69">
        <f t="shared" si="6"/>
        <v>0.15634999999999999</v>
      </c>
      <c r="E81" s="69">
        <f t="shared" si="6"/>
        <v>-1.1250199902860913E-2</v>
      </c>
      <c r="F81" s="20">
        <f t="shared" si="7"/>
        <v>0.15634999999999999</v>
      </c>
      <c r="G81" s="20">
        <f t="shared" si="7"/>
        <v>-1.1250199902860913E-2</v>
      </c>
      <c r="H81" s="20">
        <f t="shared" si="8"/>
        <v>2.4445322499999998E-2</v>
      </c>
      <c r="I81" s="20">
        <f t="shared" si="9"/>
        <v>3.8220261728749995E-3</v>
      </c>
      <c r="J81" s="20">
        <f t="shared" si="10"/>
        <v>5.9757379212900617E-4</v>
      </c>
      <c r="K81" s="20">
        <f t="shared" si="11"/>
        <v>-1.7589687548123037E-3</v>
      </c>
      <c r="L81" s="20">
        <f t="shared" si="12"/>
        <v>-2.7501476481490365E-4</v>
      </c>
      <c r="M81" s="20">
        <f t="shared" ca="1" si="4"/>
        <v>-8.9034467131357074E-3</v>
      </c>
      <c r="N81" s="20">
        <f t="shared" ca="1" si="13"/>
        <v>5.5072505334854293E-6</v>
      </c>
      <c r="O81" s="33">
        <f t="shared" ca="1" si="14"/>
        <v>5569534379.008153</v>
      </c>
      <c r="P81" s="20">
        <f t="shared" ca="1" si="15"/>
        <v>76405082.164239258</v>
      </c>
      <c r="Q81" s="20">
        <f t="shared" ca="1" si="16"/>
        <v>51112577.137291655</v>
      </c>
      <c r="R81" s="11">
        <f t="shared" ca="1" si="5"/>
        <v>-2.3467531897252061E-3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 x14ac:dyDescent="0.2">
      <c r="A82" s="67">
        <v>1563.5</v>
      </c>
      <c r="B82" s="67">
        <v>-1.1250199902860913E-2</v>
      </c>
      <c r="C82" s="67">
        <v>1</v>
      </c>
      <c r="D82" s="69">
        <f t="shared" si="6"/>
        <v>0.15634999999999999</v>
      </c>
      <c r="E82" s="69">
        <f t="shared" si="6"/>
        <v>-1.1250199902860913E-2</v>
      </c>
      <c r="F82" s="20">
        <f t="shared" si="7"/>
        <v>0.15634999999999999</v>
      </c>
      <c r="G82" s="20">
        <f t="shared" si="7"/>
        <v>-1.1250199902860913E-2</v>
      </c>
      <c r="H82" s="20">
        <f t="shared" si="8"/>
        <v>2.4445322499999998E-2</v>
      </c>
      <c r="I82" s="20">
        <f t="shared" si="9"/>
        <v>3.8220261728749995E-3</v>
      </c>
      <c r="J82" s="20">
        <f t="shared" si="10"/>
        <v>5.9757379212900617E-4</v>
      </c>
      <c r="K82" s="20">
        <f t="shared" si="11"/>
        <v>-1.7589687548123037E-3</v>
      </c>
      <c r="L82" s="20">
        <f t="shared" si="12"/>
        <v>-2.7501476481490365E-4</v>
      </c>
      <c r="M82" s="20">
        <f t="shared" ca="1" si="4"/>
        <v>-8.9034467131357074E-3</v>
      </c>
      <c r="N82" s="20">
        <f t="shared" ca="1" si="13"/>
        <v>5.5072505334854293E-6</v>
      </c>
      <c r="O82" s="33">
        <f t="shared" ca="1" si="14"/>
        <v>5569534379.008153</v>
      </c>
      <c r="P82" s="20">
        <f t="shared" ca="1" si="15"/>
        <v>76405082.164239258</v>
      </c>
      <c r="Q82" s="20">
        <f t="shared" ca="1" si="16"/>
        <v>51112577.137291655</v>
      </c>
      <c r="R82" s="11">
        <f t="shared" ca="1" si="5"/>
        <v>-2.3467531897252061E-3</v>
      </c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 x14ac:dyDescent="0.2">
      <c r="A83" s="67">
        <v>4600.5</v>
      </c>
      <c r="B83" s="67">
        <v>-1.4782599901081994E-2</v>
      </c>
      <c r="C83" s="67">
        <v>1</v>
      </c>
      <c r="D83" s="69">
        <f t="shared" si="6"/>
        <v>0.46005000000000001</v>
      </c>
      <c r="E83" s="69">
        <f t="shared" si="6"/>
        <v>-1.4782599901081994E-2</v>
      </c>
      <c r="F83" s="20">
        <f t="shared" si="7"/>
        <v>0.46005000000000001</v>
      </c>
      <c r="G83" s="20">
        <f t="shared" si="7"/>
        <v>-1.4782599901081994E-2</v>
      </c>
      <c r="H83" s="20">
        <f t="shared" si="8"/>
        <v>0.21164600250000001</v>
      </c>
      <c r="I83" s="20">
        <f t="shared" si="9"/>
        <v>9.7367743450125013E-2</v>
      </c>
      <c r="J83" s="20">
        <f t="shared" si="10"/>
        <v>4.4794030374230014E-2</v>
      </c>
      <c r="K83" s="20">
        <f t="shared" si="11"/>
        <v>-6.8007350844927717E-3</v>
      </c>
      <c r="L83" s="20">
        <f t="shared" si="12"/>
        <v>-3.1286781756209E-3</v>
      </c>
      <c r="M83" s="20">
        <f t="shared" ref="M83:M146" ca="1" si="18">+E$4+E$5*D83+E$6*D83^2</f>
        <v>-1.4043308993065757E-2</v>
      </c>
      <c r="N83" s="20">
        <f t="shared" ca="1" si="13"/>
        <v>5.465510466754721E-7</v>
      </c>
      <c r="O83" s="33">
        <f t="shared" ca="1" si="14"/>
        <v>4773283018.0887089</v>
      </c>
      <c r="P83" s="20">
        <f t="shared" ca="1" si="15"/>
        <v>1704909.9244091799</v>
      </c>
      <c r="Q83" s="20">
        <f t="shared" ca="1" si="16"/>
        <v>65741651.430519506</v>
      </c>
      <c r="R83" s="11">
        <f t="shared" ref="R83:R146" ca="1" si="19">+E83-M83</f>
        <v>-7.3929090801623694E-4</v>
      </c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35" x14ac:dyDescent="0.2">
      <c r="A84" s="67">
        <v>4603.5</v>
      </c>
      <c r="B84" s="67">
        <v>-1.6058199900726322E-2</v>
      </c>
      <c r="C84" s="67">
        <v>1</v>
      </c>
      <c r="D84" s="69">
        <f t="shared" ref="D84:E142" si="20">A84/A$18</f>
        <v>0.46034999999999998</v>
      </c>
      <c r="E84" s="69">
        <f t="shared" si="20"/>
        <v>-1.6058199900726322E-2</v>
      </c>
      <c r="F84" s="20">
        <f t="shared" ref="F84:G142" si="21">$C84*D84</f>
        <v>0.46034999999999998</v>
      </c>
      <c r="G84" s="20">
        <f t="shared" si="21"/>
        <v>-1.6058199900726322E-2</v>
      </c>
      <c r="H84" s="20">
        <f t="shared" ref="H84:H147" si="22">C84*D84*D84</f>
        <v>0.21192212249999998</v>
      </c>
      <c r="I84" s="20">
        <f t="shared" ref="I84:I147" si="23">C84*D84*D84*D84</f>
        <v>9.7558349092874988E-2</v>
      </c>
      <c r="J84" s="20">
        <f t="shared" ref="J84:J147" si="24">C84*D84*D84*D84*D84</f>
        <v>4.4910986004905E-2</v>
      </c>
      <c r="K84" s="20">
        <f t="shared" ref="K84:K147" si="25">C84*E84*D84</f>
        <v>-7.3923923242993619E-3</v>
      </c>
      <c r="L84" s="20">
        <f t="shared" ref="L84:L147" si="26">C84*E84*D84*D84</f>
        <v>-3.403087806491211E-3</v>
      </c>
      <c r="M84" s="20">
        <f t="shared" ca="1" si="18"/>
        <v>-1.4049019368545459E-2</v>
      </c>
      <c r="N84" s="20">
        <f t="shared" ref="N84:N147" ca="1" si="27">C84*(M84-E84)^2</f>
        <v>4.0368064108945754E-6</v>
      </c>
      <c r="O84" s="33">
        <f t="shared" ref="O84:O147" ca="1" si="28">(C84*O$1-O$2*F84+O$3*H84)^2</f>
        <v>4772447177.063736</v>
      </c>
      <c r="P84" s="20">
        <f t="shared" ref="P84:P147" ca="1" si="29">(-C84*O$2+O$4*F84-O$5*H84)^2</f>
        <v>1729478.4087442597</v>
      </c>
      <c r="Q84" s="20">
        <f t="shared" ref="Q84:Q147" ca="1" si="30">+(C84*O$3-F84*O$5+H84*O$6)^2</f>
        <v>65750117.014047392</v>
      </c>
      <c r="R84" s="11">
        <f t="shared" ca="1" si="19"/>
        <v>-2.0091805321808629E-3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x14ac:dyDescent="0.2">
      <c r="A85" s="67">
        <v>4605.5</v>
      </c>
      <c r="B85" s="67">
        <v>-1.4608599900384434E-2</v>
      </c>
      <c r="C85" s="67">
        <v>1</v>
      </c>
      <c r="D85" s="69">
        <f t="shared" si="20"/>
        <v>0.46055000000000001</v>
      </c>
      <c r="E85" s="69">
        <f t="shared" si="20"/>
        <v>-1.4608599900384434E-2</v>
      </c>
      <c r="F85" s="20">
        <f t="shared" si="21"/>
        <v>0.46055000000000001</v>
      </c>
      <c r="G85" s="20">
        <f t="shared" si="21"/>
        <v>-1.4608599900384434E-2</v>
      </c>
      <c r="H85" s="20">
        <f t="shared" si="22"/>
        <v>0.21210630250000001</v>
      </c>
      <c r="I85" s="20">
        <f t="shared" si="23"/>
        <v>9.7685557616375013E-2</v>
      </c>
      <c r="J85" s="20">
        <f t="shared" si="24"/>
        <v>4.4989083560221514E-2</v>
      </c>
      <c r="K85" s="20">
        <f t="shared" si="25"/>
        <v>-6.7279906841220512E-3</v>
      </c>
      <c r="L85" s="20">
        <f t="shared" si="26"/>
        <v>-3.0985761095724106E-3</v>
      </c>
      <c r="M85" s="20">
        <f t="shared" ca="1" si="18"/>
        <v>-1.405282697975619E-2</v>
      </c>
      <c r="N85" s="20">
        <f t="shared" ca="1" si="27"/>
        <v>3.0888353930364762E-7</v>
      </c>
      <c r="O85" s="33">
        <f t="shared" ca="1" si="28"/>
        <v>4771889903.0522356</v>
      </c>
      <c r="P85" s="20">
        <f t="shared" ca="1" si="29"/>
        <v>1745953.4475063549</v>
      </c>
      <c r="Q85" s="20">
        <f t="shared" ca="1" si="30"/>
        <v>65755753.479536116</v>
      </c>
      <c r="R85" s="11">
        <f t="shared" ca="1" si="19"/>
        <v>-5.5577292062824329E-4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:35" x14ac:dyDescent="0.2">
      <c r="A86" s="67">
        <v>4606</v>
      </c>
      <c r="B86" s="67">
        <v>-1.357119990279898E-2</v>
      </c>
      <c r="C86" s="67">
        <v>1</v>
      </c>
      <c r="D86" s="69">
        <f t="shared" si="20"/>
        <v>0.46060000000000001</v>
      </c>
      <c r="E86" s="69">
        <f t="shared" si="20"/>
        <v>-1.357119990279898E-2</v>
      </c>
      <c r="F86" s="20">
        <f t="shared" si="21"/>
        <v>0.46060000000000001</v>
      </c>
      <c r="G86" s="20">
        <f t="shared" si="21"/>
        <v>-1.357119990279898E-2</v>
      </c>
      <c r="H86" s="20">
        <f t="shared" si="22"/>
        <v>0.21215236000000001</v>
      </c>
      <c r="I86" s="20">
        <f t="shared" si="23"/>
        <v>9.7717377016000001E-2</v>
      </c>
      <c r="J86" s="20">
        <f t="shared" si="24"/>
        <v>4.5008623853569601E-2</v>
      </c>
      <c r="K86" s="20">
        <f t="shared" si="25"/>
        <v>-6.2508946752292101E-3</v>
      </c>
      <c r="L86" s="20">
        <f t="shared" si="26"/>
        <v>-2.8791620874105742E-3</v>
      </c>
      <c r="M86" s="20">
        <f t="shared" ca="1" si="18"/>
        <v>-1.4053778969336907E-2</v>
      </c>
      <c r="N86" s="20">
        <f t="shared" ca="1" si="27"/>
        <v>2.3288255546061655E-7</v>
      </c>
      <c r="O86" s="33">
        <f t="shared" ca="1" si="28"/>
        <v>4771750578.7184258</v>
      </c>
      <c r="P86" s="20">
        <f t="shared" ca="1" si="29"/>
        <v>1750084.2107567615</v>
      </c>
      <c r="Q86" s="20">
        <f t="shared" ca="1" si="30"/>
        <v>65757161.688688956</v>
      </c>
      <c r="R86" s="11">
        <f t="shared" ca="1" si="19"/>
        <v>4.8257906653792655E-4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35" x14ac:dyDescent="0.2">
      <c r="A87" s="67">
        <v>4613.5</v>
      </c>
      <c r="B87" s="67">
        <v>-1.4610199898015708E-2</v>
      </c>
      <c r="C87" s="67">
        <v>1</v>
      </c>
      <c r="D87" s="69">
        <f t="shared" si="20"/>
        <v>0.46134999999999998</v>
      </c>
      <c r="E87" s="69">
        <f t="shared" si="20"/>
        <v>-1.4610199898015708E-2</v>
      </c>
      <c r="F87" s="20">
        <f t="shared" si="21"/>
        <v>0.46134999999999998</v>
      </c>
      <c r="G87" s="20">
        <f t="shared" si="21"/>
        <v>-1.4610199898015708E-2</v>
      </c>
      <c r="H87" s="20">
        <f t="shared" si="22"/>
        <v>0.21284382249999997</v>
      </c>
      <c r="I87" s="20">
        <f t="shared" si="23"/>
        <v>9.8195497510374985E-2</v>
      </c>
      <c r="J87" s="20">
        <f t="shared" si="24"/>
        <v>4.5302492776411497E-2</v>
      </c>
      <c r="K87" s="20">
        <f t="shared" si="25"/>
        <v>-6.7404157229495462E-3</v>
      </c>
      <c r="L87" s="20">
        <f t="shared" si="26"/>
        <v>-3.109690793782773E-3</v>
      </c>
      <c r="M87" s="20">
        <f t="shared" ca="1" si="18"/>
        <v>-1.4068062978393239E-2</v>
      </c>
      <c r="N87" s="20">
        <f t="shared" ca="1" si="27"/>
        <v>2.9391243961773919E-7</v>
      </c>
      <c r="O87" s="33">
        <f t="shared" ca="1" si="28"/>
        <v>4769660433.9792604</v>
      </c>
      <c r="P87" s="20">
        <f t="shared" ca="1" si="29"/>
        <v>1812621.604310031</v>
      </c>
      <c r="Q87" s="20">
        <f t="shared" ca="1" si="30"/>
        <v>65778241.269747995</v>
      </c>
      <c r="R87" s="11">
        <f t="shared" ca="1" si="19"/>
        <v>-5.4213691962246881E-4</v>
      </c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:35" x14ac:dyDescent="0.2">
      <c r="A88" s="67">
        <v>10202.5</v>
      </c>
      <c r="B88" s="67">
        <v>-2.5852999904600438E-2</v>
      </c>
      <c r="C88" s="67">
        <v>0.5</v>
      </c>
      <c r="D88" s="69">
        <f t="shared" si="20"/>
        <v>1.0202500000000001</v>
      </c>
      <c r="E88" s="69">
        <f t="shared" si="20"/>
        <v>-2.5852999904600438E-2</v>
      </c>
      <c r="F88" s="20">
        <f t="shared" si="21"/>
        <v>0.51012500000000005</v>
      </c>
      <c r="G88" s="20">
        <f t="shared" si="21"/>
        <v>-1.2926499952300219E-2</v>
      </c>
      <c r="H88" s="20">
        <f t="shared" si="22"/>
        <v>0.52045503125000014</v>
      </c>
      <c r="I88" s="20">
        <f t="shared" si="23"/>
        <v>0.53099424563281272</v>
      </c>
      <c r="J88" s="20">
        <f t="shared" si="24"/>
        <v>0.54174687910687724</v>
      </c>
      <c r="K88" s="20">
        <f t="shared" si="25"/>
        <v>-1.3188261576334299E-2</v>
      </c>
      <c r="L88" s="20">
        <f t="shared" si="26"/>
        <v>-1.3455323873255071E-2</v>
      </c>
      <c r="M88" s="20">
        <f t="shared" ca="1" si="18"/>
        <v>-2.6883959393292887E-2</v>
      </c>
      <c r="N88" s="20">
        <f t="shared" ca="1" si="27"/>
        <v>5.3143873366249804E-7</v>
      </c>
      <c r="O88" s="33">
        <f t="shared" ca="1" si="28"/>
        <v>778702484.42038691</v>
      </c>
      <c r="P88" s="20">
        <f t="shared" ca="1" si="29"/>
        <v>71565853.643979192</v>
      </c>
      <c r="Q88" s="20">
        <f t="shared" ca="1" si="30"/>
        <v>14519462.048270868</v>
      </c>
      <c r="R88" s="11">
        <f t="shared" ca="1" si="19"/>
        <v>1.030959488692449E-3</v>
      </c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:35" x14ac:dyDescent="0.2">
      <c r="A89" s="67">
        <v>11133.5</v>
      </c>
      <c r="B89" s="67">
        <v>-2.7714199903130066E-2</v>
      </c>
      <c r="C89" s="67">
        <v>0.5</v>
      </c>
      <c r="D89" s="69">
        <f t="shared" si="20"/>
        <v>1.1133500000000001</v>
      </c>
      <c r="E89" s="69">
        <f t="shared" si="20"/>
        <v>-2.7714199903130066E-2</v>
      </c>
      <c r="F89" s="20">
        <f t="shared" si="21"/>
        <v>0.55667500000000003</v>
      </c>
      <c r="G89" s="20">
        <f t="shared" si="21"/>
        <v>-1.3857099951565033E-2</v>
      </c>
      <c r="H89" s="20">
        <f t="shared" si="22"/>
        <v>0.61977411125000004</v>
      </c>
      <c r="I89" s="20">
        <f t="shared" si="23"/>
        <v>0.69002550676018759</v>
      </c>
      <c r="J89" s="20">
        <f t="shared" si="24"/>
        <v>0.76823989795145486</v>
      </c>
      <c r="K89" s="20">
        <f t="shared" si="25"/>
        <v>-1.5427802231074931E-2</v>
      </c>
      <c r="L89" s="20">
        <f t="shared" si="26"/>
        <v>-1.7176543613967275E-2</v>
      </c>
      <c r="M89" s="20">
        <f t="shared" ca="1" si="18"/>
        <v>-2.9440198059954199E-2</v>
      </c>
      <c r="N89" s="20">
        <f t="shared" ca="1" si="27"/>
        <v>1.4895348186801522E-6</v>
      </c>
      <c r="O89" s="33">
        <f t="shared" ca="1" si="28"/>
        <v>708073572.48260903</v>
      </c>
      <c r="P89" s="20">
        <f t="shared" ca="1" si="29"/>
        <v>91655509.067177474</v>
      </c>
      <c r="Q89" s="20">
        <f t="shared" ca="1" si="30"/>
        <v>13163828.974776596</v>
      </c>
      <c r="R89" s="11">
        <f t="shared" ca="1" si="19"/>
        <v>1.725998156824133E-3</v>
      </c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:35" x14ac:dyDescent="0.2">
      <c r="A90" s="67">
        <v>11134</v>
      </c>
      <c r="B90" s="67">
        <v>-2.7176799900189508E-2</v>
      </c>
      <c r="C90" s="67">
        <v>0.5</v>
      </c>
      <c r="D90" s="69">
        <f t="shared" si="20"/>
        <v>1.1133999999999999</v>
      </c>
      <c r="E90" s="69">
        <f t="shared" si="20"/>
        <v>-2.7176799900189508E-2</v>
      </c>
      <c r="F90" s="20">
        <f t="shared" si="21"/>
        <v>0.55669999999999997</v>
      </c>
      <c r="G90" s="20">
        <f t="shared" si="21"/>
        <v>-1.3588399950094754E-2</v>
      </c>
      <c r="H90" s="20">
        <f t="shared" si="22"/>
        <v>0.61982977999999989</v>
      </c>
      <c r="I90" s="20">
        <f t="shared" si="23"/>
        <v>0.6901184770519998</v>
      </c>
      <c r="J90" s="20">
        <f t="shared" si="24"/>
        <v>0.76837791234969655</v>
      </c>
      <c r="K90" s="20">
        <f t="shared" si="25"/>
        <v>-1.5129324504435498E-2</v>
      </c>
      <c r="L90" s="20">
        <f t="shared" si="26"/>
        <v>-1.6844989903238482E-2</v>
      </c>
      <c r="M90" s="20">
        <f t="shared" ca="1" si="18"/>
        <v>-2.9441603239134966E-2</v>
      </c>
      <c r="N90" s="20">
        <f t="shared" ca="1" si="27"/>
        <v>2.5646670820492469E-6</v>
      </c>
      <c r="O90" s="33">
        <f t="shared" ca="1" si="28"/>
        <v>708035759.4021306</v>
      </c>
      <c r="P90" s="20">
        <f t="shared" ca="1" si="29"/>
        <v>91666696.327075914</v>
      </c>
      <c r="Q90" s="20">
        <f t="shared" ca="1" si="30"/>
        <v>13163040.003433971</v>
      </c>
      <c r="R90" s="11">
        <f t="shared" ca="1" si="19"/>
        <v>2.2648033389454578E-3</v>
      </c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:35" x14ac:dyDescent="0.2">
      <c r="A91" s="67">
        <v>11185.5</v>
      </c>
      <c r="B91" s="67">
        <v>-2.5324599897430744E-2</v>
      </c>
      <c r="C91" s="67">
        <v>7</v>
      </c>
      <c r="D91" s="69">
        <f t="shared" si="20"/>
        <v>1.1185499999999999</v>
      </c>
      <c r="E91" s="69">
        <f t="shared" si="20"/>
        <v>-2.5324599897430744E-2</v>
      </c>
      <c r="F91" s="20">
        <f t="shared" si="21"/>
        <v>7.8298499999999995</v>
      </c>
      <c r="G91" s="20">
        <f t="shared" si="21"/>
        <v>-0.17727219928201521</v>
      </c>
      <c r="H91" s="20">
        <f t="shared" si="22"/>
        <v>8.7580787174999983</v>
      </c>
      <c r="I91" s="20">
        <f t="shared" si="23"/>
        <v>9.7963489494596221</v>
      </c>
      <c r="J91" s="20">
        <f t="shared" si="24"/>
        <v>10.957706117418059</v>
      </c>
      <c r="K91" s="20">
        <f t="shared" si="25"/>
        <v>-0.19828781850689811</v>
      </c>
      <c r="L91" s="20">
        <f t="shared" si="26"/>
        <v>-0.22179483939089087</v>
      </c>
      <c r="M91" s="20">
        <f t="shared" ca="1" si="18"/>
        <v>-2.9586522608012651E-2</v>
      </c>
      <c r="N91" s="20">
        <f t="shared" ca="1" si="27"/>
        <v>1.2714789633681682E-4</v>
      </c>
      <c r="O91" s="33">
        <f t="shared" ca="1" si="28"/>
        <v>138011817996.30408</v>
      </c>
      <c r="P91" s="20">
        <f t="shared" ca="1" si="29"/>
        <v>18192932616.178715</v>
      </c>
      <c r="Q91" s="20">
        <f t="shared" ca="1" si="30"/>
        <v>2563964416.3699894</v>
      </c>
      <c r="R91" s="11">
        <f t="shared" ca="1" si="19"/>
        <v>4.2619227105819071E-3</v>
      </c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:35" x14ac:dyDescent="0.2">
      <c r="A92" s="67">
        <v>11291.5</v>
      </c>
      <c r="B92" s="67">
        <v>-2.7395799901569262E-2</v>
      </c>
      <c r="C92" s="67">
        <v>0.5</v>
      </c>
      <c r="D92" s="69">
        <f t="shared" si="20"/>
        <v>1.1291500000000001</v>
      </c>
      <c r="E92" s="69">
        <f t="shared" si="20"/>
        <v>-2.7395799901569262E-2</v>
      </c>
      <c r="F92" s="20">
        <f t="shared" si="21"/>
        <v>0.56457500000000005</v>
      </c>
      <c r="G92" s="20">
        <f t="shared" si="21"/>
        <v>-1.3697899950784631E-2</v>
      </c>
      <c r="H92" s="20">
        <f t="shared" si="22"/>
        <v>0.63748986125000007</v>
      </c>
      <c r="I92" s="20">
        <f t="shared" si="23"/>
        <v>0.71982167683043763</v>
      </c>
      <c r="J92" s="20">
        <f t="shared" si="24"/>
        <v>0.81278664639308873</v>
      </c>
      <c r="K92" s="20">
        <f t="shared" si="25"/>
        <v>-1.5466983729428467E-2</v>
      </c>
      <c r="L92" s="20">
        <f t="shared" si="26"/>
        <v>-1.7464544678084157E-2</v>
      </c>
      <c r="M92" s="20">
        <f t="shared" ca="1" si="18"/>
        <v>-2.9885962258161244E-2</v>
      </c>
      <c r="N92" s="20">
        <f t="shared" ca="1" si="27"/>
        <v>3.1004542810938672E-6</v>
      </c>
      <c r="O92" s="33">
        <f t="shared" ca="1" si="28"/>
        <v>696133392.42947912</v>
      </c>
      <c r="P92" s="20">
        <f t="shared" ca="1" si="29"/>
        <v>95210018.144741163</v>
      </c>
      <c r="Q92" s="20">
        <f t="shared" ca="1" si="30"/>
        <v>12911522.426747993</v>
      </c>
      <c r="R92" s="11">
        <f t="shared" ca="1" si="19"/>
        <v>2.4901623565919823E-3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:35" x14ac:dyDescent="0.2">
      <c r="A93" s="67">
        <v>11292</v>
      </c>
      <c r="B93" s="67">
        <v>-2.7358399900549557E-2</v>
      </c>
      <c r="C93" s="67">
        <v>0.5</v>
      </c>
      <c r="D93" s="69">
        <f t="shared" si="20"/>
        <v>1.1292</v>
      </c>
      <c r="E93" s="69">
        <f t="shared" si="20"/>
        <v>-2.7358399900549557E-2</v>
      </c>
      <c r="F93" s="20">
        <f t="shared" si="21"/>
        <v>0.56459999999999999</v>
      </c>
      <c r="G93" s="20">
        <f t="shared" si="21"/>
        <v>-1.3679199950274779E-2</v>
      </c>
      <c r="H93" s="20">
        <f t="shared" si="22"/>
        <v>0.63754632</v>
      </c>
      <c r="I93" s="20">
        <f t="shared" si="23"/>
        <v>0.71991730454399994</v>
      </c>
      <c r="J93" s="20">
        <f t="shared" si="24"/>
        <v>0.81293062029108476</v>
      </c>
      <c r="K93" s="20">
        <f t="shared" si="25"/>
        <v>-1.5446552583850279E-2</v>
      </c>
      <c r="L93" s="20">
        <f t="shared" si="26"/>
        <v>-1.7442247177683737E-2</v>
      </c>
      <c r="M93" s="20">
        <f t="shared" ca="1" si="18"/>
        <v>-2.9887378406085401E-2</v>
      </c>
      <c r="N93" s="20">
        <f t="shared" ca="1" si="27"/>
        <v>3.1978661407311541E-6</v>
      </c>
      <c r="O93" s="33">
        <f t="shared" ca="1" si="28"/>
        <v>696095636.05458784</v>
      </c>
      <c r="P93" s="20">
        <f t="shared" ca="1" si="29"/>
        <v>95221327.287496954</v>
      </c>
      <c r="Q93" s="20">
        <f t="shared" ca="1" si="30"/>
        <v>12910714.590167394</v>
      </c>
      <c r="R93" s="11">
        <f t="shared" ca="1" si="19"/>
        <v>2.5289785055358435E-3</v>
      </c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:35" x14ac:dyDescent="0.2">
      <c r="A94" s="67">
        <v>18851</v>
      </c>
      <c r="B94" s="67">
        <v>-3.8745199904951733E-2</v>
      </c>
      <c r="C94" s="67">
        <v>1</v>
      </c>
      <c r="D94" s="69">
        <f t="shared" si="20"/>
        <v>1.8851</v>
      </c>
      <c r="E94" s="69">
        <f t="shared" si="20"/>
        <v>-3.8745199904951733E-2</v>
      </c>
      <c r="F94" s="20">
        <f t="shared" si="21"/>
        <v>1.8851</v>
      </c>
      <c r="G94" s="20">
        <f t="shared" si="21"/>
        <v>-3.8745199904951733E-2</v>
      </c>
      <c r="H94" s="20">
        <f t="shared" si="22"/>
        <v>3.5536020100000001</v>
      </c>
      <c r="I94" s="20">
        <f t="shared" si="23"/>
        <v>6.6988951490510003</v>
      </c>
      <c r="J94" s="20">
        <f t="shared" si="24"/>
        <v>12.62808724547604</v>
      </c>
      <c r="K94" s="20">
        <f t="shared" si="25"/>
        <v>-7.3038576340824515E-2</v>
      </c>
      <c r="L94" s="20">
        <f t="shared" si="26"/>
        <v>-0.1376850202600883</v>
      </c>
      <c r="M94" s="20">
        <f t="shared" ca="1" si="18"/>
        <v>-5.5263657101896568E-2</v>
      </c>
      <c r="N94" s="20">
        <f t="shared" ca="1" si="27"/>
        <v>2.7285942816729862E-4</v>
      </c>
      <c r="O94" s="33">
        <f t="shared" ca="1" si="28"/>
        <v>757419293.46140003</v>
      </c>
      <c r="P94" s="20">
        <f t="shared" ca="1" si="29"/>
        <v>1128412872.7482002</v>
      </c>
      <c r="Q94" s="20">
        <f t="shared" ca="1" si="30"/>
        <v>1263052.4348227058</v>
      </c>
      <c r="R94" s="11">
        <f t="shared" ca="1" si="19"/>
        <v>1.6518457196944836E-2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:35" x14ac:dyDescent="0.2">
      <c r="A95" s="67">
        <v>18864</v>
      </c>
      <c r="B95" s="67">
        <v>-3.8922799903957639E-2</v>
      </c>
      <c r="C95" s="67">
        <v>1</v>
      </c>
      <c r="D95" s="69">
        <f t="shared" si="20"/>
        <v>1.8864000000000001</v>
      </c>
      <c r="E95" s="69">
        <f t="shared" si="20"/>
        <v>-3.8922799903957639E-2</v>
      </c>
      <c r="F95" s="20">
        <f t="shared" si="21"/>
        <v>1.8864000000000001</v>
      </c>
      <c r="G95" s="20">
        <f t="shared" si="21"/>
        <v>-3.8922799903957639E-2</v>
      </c>
      <c r="H95" s="20">
        <f t="shared" si="22"/>
        <v>3.5585049600000005</v>
      </c>
      <c r="I95" s="20">
        <f t="shared" si="23"/>
        <v>6.7127637565440015</v>
      </c>
      <c r="J95" s="20">
        <f t="shared" si="24"/>
        <v>12.662957550344604</v>
      </c>
      <c r="K95" s="20">
        <f t="shared" si="25"/>
        <v>-7.3423969738825687E-2</v>
      </c>
      <c r="L95" s="20">
        <f t="shared" si="26"/>
        <v>-0.13850697651532079</v>
      </c>
      <c r="M95" s="20">
        <f t="shared" ca="1" si="18"/>
        <v>-5.5314132998726145E-2</v>
      </c>
      <c r="N95" s="20">
        <f t="shared" ca="1" si="27"/>
        <v>2.6867580062365332E-4</v>
      </c>
      <c r="O95" s="33">
        <f t="shared" ca="1" si="28"/>
        <v>754689462.48471212</v>
      </c>
      <c r="P95" s="20">
        <f t="shared" ca="1" si="29"/>
        <v>1129640734.7883422</v>
      </c>
      <c r="Q95" s="20">
        <f t="shared" ca="1" si="30"/>
        <v>1229529.4044139131</v>
      </c>
      <c r="R95" s="11">
        <f t="shared" ca="1" si="19"/>
        <v>1.6391333094768507E-2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:35" x14ac:dyDescent="0.2">
      <c r="A96" s="67">
        <v>18866.5</v>
      </c>
      <c r="B96" s="67">
        <v>-4.2315799903008156E-2</v>
      </c>
      <c r="C96" s="67">
        <v>1</v>
      </c>
      <c r="D96" s="69">
        <f t="shared" si="20"/>
        <v>1.8866499999999999</v>
      </c>
      <c r="E96" s="69">
        <f t="shared" si="20"/>
        <v>-4.2315799903008156E-2</v>
      </c>
      <c r="F96" s="20">
        <f t="shared" si="21"/>
        <v>1.8866499999999999</v>
      </c>
      <c r="G96" s="20">
        <f t="shared" si="21"/>
        <v>-4.2315799903008156E-2</v>
      </c>
      <c r="H96" s="20">
        <f t="shared" si="22"/>
        <v>3.5594482224999999</v>
      </c>
      <c r="I96" s="20">
        <f t="shared" si="23"/>
        <v>6.7154329889796243</v>
      </c>
      <c r="J96" s="20">
        <f t="shared" si="24"/>
        <v>12.669671648658408</v>
      </c>
      <c r="K96" s="20">
        <f t="shared" si="25"/>
        <v>-7.9835103887010331E-2</v>
      </c>
      <c r="L96" s="20">
        <f t="shared" si="26"/>
        <v>-0.15062089874842804</v>
      </c>
      <c r="M96" s="20">
        <f t="shared" ca="1" si="18"/>
        <v>-5.5323842592081625E-2</v>
      </c>
      <c r="N96" s="20">
        <f t="shared" ca="1" si="27"/>
        <v>1.6920917460075773E-4</v>
      </c>
      <c r="O96" s="33">
        <f t="shared" ca="1" si="28"/>
        <v>754164925.46528053</v>
      </c>
      <c r="P96" s="20">
        <f t="shared" ca="1" si="29"/>
        <v>1129876781.5557785</v>
      </c>
      <c r="Q96" s="20">
        <f t="shared" ca="1" si="30"/>
        <v>1223130.3631738632</v>
      </c>
      <c r="R96" s="11">
        <f t="shared" ca="1" si="19"/>
        <v>1.3008042689073469E-2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:35" x14ac:dyDescent="0.2">
      <c r="A97" s="67">
        <v>20052</v>
      </c>
      <c r="B97" s="67">
        <v>-4.8110399904544465E-2</v>
      </c>
      <c r="C97" s="67">
        <v>2</v>
      </c>
      <c r="D97" s="69">
        <f t="shared" si="20"/>
        <v>2.0051999999999999</v>
      </c>
      <c r="E97" s="69">
        <f t="shared" si="20"/>
        <v>-4.8110399904544465E-2</v>
      </c>
      <c r="F97" s="20">
        <f t="shared" si="21"/>
        <v>4.0103999999999997</v>
      </c>
      <c r="G97" s="20">
        <f t="shared" si="21"/>
        <v>-9.622079980908893E-2</v>
      </c>
      <c r="H97" s="20">
        <f t="shared" si="22"/>
        <v>8.0416540799999989</v>
      </c>
      <c r="I97" s="20">
        <f t="shared" si="23"/>
        <v>16.125124761215996</v>
      </c>
      <c r="J97" s="20">
        <f t="shared" si="24"/>
        <v>32.334100171190315</v>
      </c>
      <c r="K97" s="20">
        <f t="shared" si="25"/>
        <v>-0.19294194777718512</v>
      </c>
      <c r="L97" s="20">
        <f t="shared" si="26"/>
        <v>-0.3868871936828116</v>
      </c>
      <c r="M97" s="20">
        <f t="shared" ca="1" si="18"/>
        <v>-6.0025904501721822E-2</v>
      </c>
      <c r="N97" s="20">
        <f t="shared" ca="1" si="27"/>
        <v>2.8395849961070942E-4</v>
      </c>
      <c r="O97" s="33">
        <f t="shared" ca="1" si="28"/>
        <v>2087599003.5643051</v>
      </c>
      <c r="P97" s="20">
        <f t="shared" ca="1" si="29"/>
        <v>4954413262.0749578</v>
      </c>
      <c r="Q97" s="20">
        <f t="shared" ca="1" si="30"/>
        <v>434985.92641906958</v>
      </c>
      <c r="R97" s="11">
        <f t="shared" ca="1" si="19"/>
        <v>1.1915504597177357E-2</v>
      </c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:35" x14ac:dyDescent="0.2">
      <c r="A98" s="67">
        <v>31641</v>
      </c>
      <c r="B98" s="67">
        <v>-0.12246319990663324</v>
      </c>
      <c r="C98" s="67">
        <v>1</v>
      </c>
      <c r="D98" s="69">
        <f t="shared" si="20"/>
        <v>3.1640999999999999</v>
      </c>
      <c r="E98" s="69">
        <f t="shared" si="20"/>
        <v>-0.12246319990663324</v>
      </c>
      <c r="F98" s="20">
        <f t="shared" si="21"/>
        <v>3.1640999999999999</v>
      </c>
      <c r="G98" s="20">
        <f t="shared" si="21"/>
        <v>-0.12246319990663324</v>
      </c>
      <c r="H98" s="20">
        <f t="shared" si="22"/>
        <v>10.01152881</v>
      </c>
      <c r="I98" s="20">
        <f t="shared" si="23"/>
        <v>31.677478307721</v>
      </c>
      <c r="J98" s="20">
        <f t="shared" si="24"/>
        <v>100.23070911346001</v>
      </c>
      <c r="K98" s="20">
        <f t="shared" si="25"/>
        <v>-0.38748581082457823</v>
      </c>
      <c r="L98" s="20">
        <f t="shared" si="26"/>
        <v>-1.226043854030048</v>
      </c>
      <c r="M98" s="20">
        <f t="shared" ca="1" si="18"/>
        <v>-0.11626903634817748</v>
      </c>
      <c r="N98" s="20">
        <f t="shared" ca="1" si="27"/>
        <v>3.8367662188901281E-5</v>
      </c>
      <c r="O98" s="33">
        <f t="shared" ca="1" si="28"/>
        <v>1001424054.8283777</v>
      </c>
      <c r="P98" s="20">
        <f t="shared" ca="1" si="29"/>
        <v>1739998594.904865</v>
      </c>
      <c r="Q98" s="20">
        <f t="shared" ca="1" si="30"/>
        <v>452223494.93716264</v>
      </c>
      <c r="R98" s="11">
        <f t="shared" ca="1" si="19"/>
        <v>-6.1941635584557564E-3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:35" x14ac:dyDescent="0.2">
      <c r="A99" s="67">
        <v>31641</v>
      </c>
      <c r="B99" s="67">
        <v>-0.12245319990324788</v>
      </c>
      <c r="C99" s="67">
        <v>6</v>
      </c>
      <c r="D99" s="69">
        <f t="shared" si="20"/>
        <v>3.1640999999999999</v>
      </c>
      <c r="E99" s="69">
        <f t="shared" si="20"/>
        <v>-0.12245319990324788</v>
      </c>
      <c r="F99" s="20">
        <f t="shared" si="21"/>
        <v>18.9846</v>
      </c>
      <c r="G99" s="20">
        <f t="shared" si="21"/>
        <v>-0.73471919941948727</v>
      </c>
      <c r="H99" s="20">
        <f t="shared" si="22"/>
        <v>60.069172860000002</v>
      </c>
      <c r="I99" s="20">
        <f t="shared" si="23"/>
        <v>190.06486984632599</v>
      </c>
      <c r="J99" s="20">
        <f t="shared" si="24"/>
        <v>601.38425468076002</v>
      </c>
      <c r="K99" s="20">
        <f t="shared" si="25"/>
        <v>-2.3247250188831994</v>
      </c>
      <c r="L99" s="20">
        <f t="shared" si="26"/>
        <v>-7.3556624322483311</v>
      </c>
      <c r="M99" s="20">
        <f t="shared" ca="1" si="18"/>
        <v>-0.11626903634817748</v>
      </c>
      <c r="N99" s="20">
        <f t="shared" ca="1" si="27"/>
        <v>2.2946327325516574E-4</v>
      </c>
      <c r="O99" s="33">
        <f t="shared" ca="1" si="28"/>
        <v>36051265973.821594</v>
      </c>
      <c r="P99" s="20">
        <f t="shared" ca="1" si="29"/>
        <v>62639949416.575134</v>
      </c>
      <c r="Q99" s="20">
        <f t="shared" ca="1" si="30"/>
        <v>16280045817.737854</v>
      </c>
      <c r="R99" s="11">
        <f t="shared" ca="1" si="19"/>
        <v>-6.1841635550703988E-3</v>
      </c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:35" x14ac:dyDescent="0.2">
      <c r="A100" s="67"/>
      <c r="B100" s="67"/>
      <c r="C100" s="67"/>
      <c r="D100" s="69">
        <f t="shared" si="20"/>
        <v>0</v>
      </c>
      <c r="E100" s="69">
        <f t="shared" si="20"/>
        <v>0</v>
      </c>
      <c r="F100" s="20">
        <f t="shared" si="21"/>
        <v>0</v>
      </c>
      <c r="G100" s="20">
        <f t="shared" si="21"/>
        <v>0</v>
      </c>
      <c r="H100" s="20">
        <f t="shared" si="22"/>
        <v>0</v>
      </c>
      <c r="I100" s="20">
        <f t="shared" si="23"/>
        <v>0</v>
      </c>
      <c r="J100" s="20">
        <f t="shared" si="24"/>
        <v>0</v>
      </c>
      <c r="K100" s="20">
        <f t="shared" si="25"/>
        <v>0</v>
      </c>
      <c r="L100" s="20">
        <f t="shared" si="26"/>
        <v>0</v>
      </c>
      <c r="M100" s="20">
        <f t="shared" ca="1" si="18"/>
        <v>-6.7567042333805966E-3</v>
      </c>
      <c r="N100" s="20">
        <f t="shared" ca="1" si="27"/>
        <v>0</v>
      </c>
      <c r="O100" s="33">
        <f t="shared" ca="1" si="28"/>
        <v>0</v>
      </c>
      <c r="P100" s="20">
        <f t="shared" ca="1" si="29"/>
        <v>0</v>
      </c>
      <c r="Q100" s="20">
        <f t="shared" ca="1" si="30"/>
        <v>0</v>
      </c>
      <c r="R100" s="11">
        <f t="shared" ca="1" si="19"/>
        <v>6.7567042333805966E-3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1:35" x14ac:dyDescent="0.2">
      <c r="A101" s="67"/>
      <c r="B101" s="67"/>
      <c r="C101" s="67"/>
      <c r="D101" s="69">
        <f t="shared" si="20"/>
        <v>0</v>
      </c>
      <c r="E101" s="69">
        <f t="shared" si="20"/>
        <v>0</v>
      </c>
      <c r="F101" s="20">
        <f t="shared" si="21"/>
        <v>0</v>
      </c>
      <c r="G101" s="20">
        <f t="shared" si="21"/>
        <v>0</v>
      </c>
      <c r="H101" s="20">
        <f t="shared" si="22"/>
        <v>0</v>
      </c>
      <c r="I101" s="20">
        <f t="shared" si="23"/>
        <v>0</v>
      </c>
      <c r="J101" s="20">
        <f t="shared" si="24"/>
        <v>0</v>
      </c>
      <c r="K101" s="20">
        <f t="shared" si="25"/>
        <v>0</v>
      </c>
      <c r="L101" s="20">
        <f t="shared" si="26"/>
        <v>0</v>
      </c>
      <c r="M101" s="20">
        <f t="shared" ca="1" si="18"/>
        <v>-6.7567042333805966E-3</v>
      </c>
      <c r="N101" s="20">
        <f t="shared" ca="1" si="27"/>
        <v>0</v>
      </c>
      <c r="O101" s="33">
        <f t="shared" ca="1" si="28"/>
        <v>0</v>
      </c>
      <c r="P101" s="20">
        <f t="shared" ca="1" si="29"/>
        <v>0</v>
      </c>
      <c r="Q101" s="20">
        <f t="shared" ca="1" si="30"/>
        <v>0</v>
      </c>
      <c r="R101" s="11">
        <f t="shared" ca="1" si="19"/>
        <v>6.7567042333805966E-3</v>
      </c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:35" x14ac:dyDescent="0.2">
      <c r="A102" s="67"/>
      <c r="B102" s="67"/>
      <c r="C102" s="67"/>
      <c r="D102" s="69">
        <f t="shared" si="20"/>
        <v>0</v>
      </c>
      <c r="E102" s="69">
        <f t="shared" si="20"/>
        <v>0</v>
      </c>
      <c r="F102" s="20">
        <f t="shared" si="21"/>
        <v>0</v>
      </c>
      <c r="G102" s="20">
        <f t="shared" si="21"/>
        <v>0</v>
      </c>
      <c r="H102" s="20">
        <f t="shared" si="22"/>
        <v>0</v>
      </c>
      <c r="I102" s="20">
        <f t="shared" si="23"/>
        <v>0</v>
      </c>
      <c r="J102" s="20">
        <f t="shared" si="24"/>
        <v>0</v>
      </c>
      <c r="K102" s="20">
        <f t="shared" si="25"/>
        <v>0</v>
      </c>
      <c r="L102" s="20">
        <f t="shared" si="26"/>
        <v>0</v>
      </c>
      <c r="M102" s="20">
        <f t="shared" ca="1" si="18"/>
        <v>-6.7567042333805966E-3</v>
      </c>
      <c r="N102" s="20">
        <f t="shared" ca="1" si="27"/>
        <v>0</v>
      </c>
      <c r="O102" s="33">
        <f t="shared" ca="1" si="28"/>
        <v>0</v>
      </c>
      <c r="P102" s="20">
        <f t="shared" ca="1" si="29"/>
        <v>0</v>
      </c>
      <c r="Q102" s="20">
        <f t="shared" ca="1" si="30"/>
        <v>0</v>
      </c>
      <c r="R102" s="11">
        <f t="shared" ca="1" si="19"/>
        <v>6.7567042333805966E-3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:35" x14ac:dyDescent="0.2">
      <c r="A103" s="67"/>
      <c r="B103" s="67"/>
      <c r="C103" s="67"/>
      <c r="D103" s="69">
        <f t="shared" si="20"/>
        <v>0</v>
      </c>
      <c r="E103" s="69">
        <f t="shared" si="20"/>
        <v>0</v>
      </c>
      <c r="F103" s="20">
        <f t="shared" si="21"/>
        <v>0</v>
      </c>
      <c r="G103" s="20">
        <f t="shared" si="21"/>
        <v>0</v>
      </c>
      <c r="H103" s="20">
        <f t="shared" si="22"/>
        <v>0</v>
      </c>
      <c r="I103" s="20">
        <f t="shared" si="23"/>
        <v>0</v>
      </c>
      <c r="J103" s="20">
        <f t="shared" si="24"/>
        <v>0</v>
      </c>
      <c r="K103" s="20">
        <f t="shared" si="25"/>
        <v>0</v>
      </c>
      <c r="L103" s="20">
        <f t="shared" si="26"/>
        <v>0</v>
      </c>
      <c r="M103" s="20">
        <f t="shared" ca="1" si="18"/>
        <v>-6.7567042333805966E-3</v>
      </c>
      <c r="N103" s="20">
        <f t="shared" ca="1" si="27"/>
        <v>0</v>
      </c>
      <c r="O103" s="33">
        <f t="shared" ca="1" si="28"/>
        <v>0</v>
      </c>
      <c r="P103" s="20">
        <f t="shared" ca="1" si="29"/>
        <v>0</v>
      </c>
      <c r="Q103" s="20">
        <f t="shared" ca="1" si="30"/>
        <v>0</v>
      </c>
      <c r="R103" s="11">
        <f t="shared" ca="1" si="19"/>
        <v>6.7567042333805966E-3</v>
      </c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:35" x14ac:dyDescent="0.2">
      <c r="A104" s="67"/>
      <c r="B104" s="67"/>
      <c r="C104" s="67"/>
      <c r="D104" s="69">
        <f t="shared" si="20"/>
        <v>0</v>
      </c>
      <c r="E104" s="69">
        <f t="shared" si="20"/>
        <v>0</v>
      </c>
      <c r="F104" s="20">
        <f t="shared" si="21"/>
        <v>0</v>
      </c>
      <c r="G104" s="20">
        <f t="shared" si="21"/>
        <v>0</v>
      </c>
      <c r="H104" s="20">
        <f t="shared" si="22"/>
        <v>0</v>
      </c>
      <c r="I104" s="20">
        <f t="shared" si="23"/>
        <v>0</v>
      </c>
      <c r="J104" s="20">
        <f t="shared" si="24"/>
        <v>0</v>
      </c>
      <c r="K104" s="20">
        <f t="shared" si="25"/>
        <v>0</v>
      </c>
      <c r="L104" s="20">
        <f t="shared" si="26"/>
        <v>0</v>
      </c>
      <c r="M104" s="20">
        <f t="shared" ca="1" si="18"/>
        <v>-6.7567042333805966E-3</v>
      </c>
      <c r="N104" s="20">
        <f t="shared" ca="1" si="27"/>
        <v>0</v>
      </c>
      <c r="O104" s="33">
        <f t="shared" ca="1" si="28"/>
        <v>0</v>
      </c>
      <c r="P104" s="20">
        <f t="shared" ca="1" si="29"/>
        <v>0</v>
      </c>
      <c r="Q104" s="20">
        <f t="shared" ca="1" si="30"/>
        <v>0</v>
      </c>
      <c r="R104" s="11">
        <f t="shared" ca="1" si="19"/>
        <v>6.7567042333805966E-3</v>
      </c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:35" x14ac:dyDescent="0.2">
      <c r="A105" s="67"/>
      <c r="B105" s="67"/>
      <c r="C105" s="67"/>
      <c r="D105" s="69">
        <f t="shared" si="20"/>
        <v>0</v>
      </c>
      <c r="E105" s="69">
        <f t="shared" si="20"/>
        <v>0</v>
      </c>
      <c r="F105" s="20">
        <f t="shared" si="21"/>
        <v>0</v>
      </c>
      <c r="G105" s="20">
        <f t="shared" si="21"/>
        <v>0</v>
      </c>
      <c r="H105" s="20">
        <f t="shared" si="22"/>
        <v>0</v>
      </c>
      <c r="I105" s="20">
        <f t="shared" si="23"/>
        <v>0</v>
      </c>
      <c r="J105" s="20">
        <f t="shared" si="24"/>
        <v>0</v>
      </c>
      <c r="K105" s="20">
        <f t="shared" si="25"/>
        <v>0</v>
      </c>
      <c r="L105" s="20">
        <f t="shared" si="26"/>
        <v>0</v>
      </c>
      <c r="M105" s="20">
        <f t="shared" ca="1" si="18"/>
        <v>-6.7567042333805966E-3</v>
      </c>
      <c r="N105" s="20">
        <f t="shared" ca="1" si="27"/>
        <v>0</v>
      </c>
      <c r="O105" s="33">
        <f t="shared" ca="1" si="28"/>
        <v>0</v>
      </c>
      <c r="P105" s="20">
        <f t="shared" ca="1" si="29"/>
        <v>0</v>
      </c>
      <c r="Q105" s="20">
        <f t="shared" ca="1" si="30"/>
        <v>0</v>
      </c>
      <c r="R105" s="11">
        <f t="shared" ca="1" si="19"/>
        <v>6.7567042333805966E-3</v>
      </c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:35" x14ac:dyDescent="0.2">
      <c r="A106" s="67"/>
      <c r="B106" s="67"/>
      <c r="C106" s="67"/>
      <c r="D106" s="69">
        <f t="shared" si="20"/>
        <v>0</v>
      </c>
      <c r="E106" s="69">
        <f t="shared" si="20"/>
        <v>0</v>
      </c>
      <c r="F106" s="20">
        <f t="shared" si="21"/>
        <v>0</v>
      </c>
      <c r="G106" s="20">
        <f t="shared" si="21"/>
        <v>0</v>
      </c>
      <c r="H106" s="20">
        <f t="shared" si="22"/>
        <v>0</v>
      </c>
      <c r="I106" s="20">
        <f t="shared" si="23"/>
        <v>0</v>
      </c>
      <c r="J106" s="20">
        <f t="shared" si="24"/>
        <v>0</v>
      </c>
      <c r="K106" s="20">
        <f t="shared" si="25"/>
        <v>0</v>
      </c>
      <c r="L106" s="20">
        <f t="shared" si="26"/>
        <v>0</v>
      </c>
      <c r="M106" s="20">
        <f t="shared" ca="1" si="18"/>
        <v>-6.7567042333805966E-3</v>
      </c>
      <c r="N106" s="20">
        <f t="shared" ca="1" si="27"/>
        <v>0</v>
      </c>
      <c r="O106" s="33">
        <f t="shared" ca="1" si="28"/>
        <v>0</v>
      </c>
      <c r="P106" s="20">
        <f t="shared" ca="1" si="29"/>
        <v>0</v>
      </c>
      <c r="Q106" s="20">
        <f t="shared" ca="1" si="30"/>
        <v>0</v>
      </c>
      <c r="R106" s="11">
        <f t="shared" ca="1" si="19"/>
        <v>6.7567042333805966E-3</v>
      </c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:35" x14ac:dyDescent="0.2">
      <c r="A107" s="67"/>
      <c r="B107" s="67"/>
      <c r="C107" s="67"/>
      <c r="D107" s="69">
        <f t="shared" si="20"/>
        <v>0</v>
      </c>
      <c r="E107" s="69">
        <f t="shared" si="20"/>
        <v>0</v>
      </c>
      <c r="F107" s="20">
        <f t="shared" si="21"/>
        <v>0</v>
      </c>
      <c r="G107" s="20">
        <f t="shared" si="21"/>
        <v>0</v>
      </c>
      <c r="H107" s="20">
        <f t="shared" si="22"/>
        <v>0</v>
      </c>
      <c r="I107" s="20">
        <f t="shared" si="23"/>
        <v>0</v>
      </c>
      <c r="J107" s="20">
        <f t="shared" si="24"/>
        <v>0</v>
      </c>
      <c r="K107" s="20">
        <f t="shared" si="25"/>
        <v>0</v>
      </c>
      <c r="L107" s="20">
        <f t="shared" si="26"/>
        <v>0</v>
      </c>
      <c r="M107" s="20">
        <f t="shared" ca="1" si="18"/>
        <v>-6.7567042333805966E-3</v>
      </c>
      <c r="N107" s="20">
        <f t="shared" ca="1" si="27"/>
        <v>0</v>
      </c>
      <c r="O107" s="33">
        <f t="shared" ca="1" si="28"/>
        <v>0</v>
      </c>
      <c r="P107" s="20">
        <f t="shared" ca="1" si="29"/>
        <v>0</v>
      </c>
      <c r="Q107" s="20">
        <f t="shared" ca="1" si="30"/>
        <v>0</v>
      </c>
      <c r="R107" s="11">
        <f t="shared" ca="1" si="19"/>
        <v>6.7567042333805966E-3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:35" x14ac:dyDescent="0.2">
      <c r="A108" s="67"/>
      <c r="B108" s="67"/>
      <c r="C108" s="67"/>
      <c r="D108" s="69">
        <f t="shared" si="20"/>
        <v>0</v>
      </c>
      <c r="E108" s="69">
        <f t="shared" si="20"/>
        <v>0</v>
      </c>
      <c r="F108" s="20">
        <f t="shared" si="21"/>
        <v>0</v>
      </c>
      <c r="G108" s="20">
        <f t="shared" si="21"/>
        <v>0</v>
      </c>
      <c r="H108" s="20">
        <f t="shared" si="22"/>
        <v>0</v>
      </c>
      <c r="I108" s="20">
        <f t="shared" si="23"/>
        <v>0</v>
      </c>
      <c r="J108" s="20">
        <f t="shared" si="24"/>
        <v>0</v>
      </c>
      <c r="K108" s="20">
        <f t="shared" si="25"/>
        <v>0</v>
      </c>
      <c r="L108" s="20">
        <f t="shared" si="26"/>
        <v>0</v>
      </c>
      <c r="M108" s="20">
        <f t="shared" ca="1" si="18"/>
        <v>-6.7567042333805966E-3</v>
      </c>
      <c r="N108" s="20">
        <f t="shared" ca="1" si="27"/>
        <v>0</v>
      </c>
      <c r="O108" s="33">
        <f t="shared" ca="1" si="28"/>
        <v>0</v>
      </c>
      <c r="P108" s="20">
        <f t="shared" ca="1" si="29"/>
        <v>0</v>
      </c>
      <c r="Q108" s="20">
        <f t="shared" ca="1" si="30"/>
        <v>0</v>
      </c>
      <c r="R108" s="11">
        <f t="shared" ca="1" si="19"/>
        <v>6.7567042333805966E-3</v>
      </c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:35" x14ac:dyDescent="0.2">
      <c r="A109" s="67"/>
      <c r="B109" s="67"/>
      <c r="C109" s="67"/>
      <c r="D109" s="69">
        <f t="shared" si="20"/>
        <v>0</v>
      </c>
      <c r="E109" s="69">
        <f t="shared" si="20"/>
        <v>0</v>
      </c>
      <c r="F109" s="20">
        <f t="shared" si="21"/>
        <v>0</v>
      </c>
      <c r="G109" s="20">
        <f t="shared" si="21"/>
        <v>0</v>
      </c>
      <c r="H109" s="20">
        <f t="shared" si="22"/>
        <v>0</v>
      </c>
      <c r="I109" s="20">
        <f t="shared" si="23"/>
        <v>0</v>
      </c>
      <c r="J109" s="20">
        <f t="shared" si="24"/>
        <v>0</v>
      </c>
      <c r="K109" s="20">
        <f t="shared" si="25"/>
        <v>0</v>
      </c>
      <c r="L109" s="20">
        <f t="shared" si="26"/>
        <v>0</v>
      </c>
      <c r="M109" s="20">
        <f t="shared" ca="1" si="18"/>
        <v>-6.7567042333805966E-3</v>
      </c>
      <c r="N109" s="20">
        <f t="shared" ca="1" si="27"/>
        <v>0</v>
      </c>
      <c r="O109" s="33">
        <f t="shared" ca="1" si="28"/>
        <v>0</v>
      </c>
      <c r="P109" s="20">
        <f t="shared" ca="1" si="29"/>
        <v>0</v>
      </c>
      <c r="Q109" s="20">
        <f t="shared" ca="1" si="30"/>
        <v>0</v>
      </c>
      <c r="R109" s="11">
        <f t="shared" ca="1" si="19"/>
        <v>6.7567042333805966E-3</v>
      </c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:35" x14ac:dyDescent="0.2">
      <c r="A110" s="67"/>
      <c r="B110" s="67"/>
      <c r="C110" s="67"/>
      <c r="D110" s="69">
        <f t="shared" si="20"/>
        <v>0</v>
      </c>
      <c r="E110" s="69">
        <f t="shared" si="20"/>
        <v>0</v>
      </c>
      <c r="F110" s="20">
        <f t="shared" si="21"/>
        <v>0</v>
      </c>
      <c r="G110" s="20">
        <f t="shared" si="21"/>
        <v>0</v>
      </c>
      <c r="H110" s="20">
        <f t="shared" si="22"/>
        <v>0</v>
      </c>
      <c r="I110" s="20">
        <f t="shared" si="23"/>
        <v>0</v>
      </c>
      <c r="J110" s="20">
        <f t="shared" si="24"/>
        <v>0</v>
      </c>
      <c r="K110" s="20">
        <f t="shared" si="25"/>
        <v>0</v>
      </c>
      <c r="L110" s="20">
        <f t="shared" si="26"/>
        <v>0</v>
      </c>
      <c r="M110" s="20">
        <f t="shared" ca="1" si="18"/>
        <v>-6.7567042333805966E-3</v>
      </c>
      <c r="N110" s="20">
        <f t="shared" ca="1" si="27"/>
        <v>0</v>
      </c>
      <c r="O110" s="33">
        <f t="shared" ca="1" si="28"/>
        <v>0</v>
      </c>
      <c r="P110" s="20">
        <f t="shared" ca="1" si="29"/>
        <v>0</v>
      </c>
      <c r="Q110" s="20">
        <f t="shared" ca="1" si="30"/>
        <v>0</v>
      </c>
      <c r="R110" s="11">
        <f t="shared" ca="1" si="19"/>
        <v>6.7567042333805966E-3</v>
      </c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:35" x14ac:dyDescent="0.2">
      <c r="A111" s="67"/>
      <c r="B111" s="67"/>
      <c r="C111" s="67"/>
      <c r="D111" s="69">
        <f t="shared" si="20"/>
        <v>0</v>
      </c>
      <c r="E111" s="69">
        <f t="shared" si="20"/>
        <v>0</v>
      </c>
      <c r="F111" s="20">
        <f t="shared" si="21"/>
        <v>0</v>
      </c>
      <c r="G111" s="20">
        <f t="shared" si="21"/>
        <v>0</v>
      </c>
      <c r="H111" s="20">
        <f t="shared" si="22"/>
        <v>0</v>
      </c>
      <c r="I111" s="20">
        <f t="shared" si="23"/>
        <v>0</v>
      </c>
      <c r="J111" s="20">
        <f t="shared" si="24"/>
        <v>0</v>
      </c>
      <c r="K111" s="20">
        <f t="shared" si="25"/>
        <v>0</v>
      </c>
      <c r="L111" s="20">
        <f t="shared" si="26"/>
        <v>0</v>
      </c>
      <c r="M111" s="20">
        <f t="shared" ca="1" si="18"/>
        <v>-6.7567042333805966E-3</v>
      </c>
      <c r="N111" s="20">
        <f t="shared" ca="1" si="27"/>
        <v>0</v>
      </c>
      <c r="O111" s="33">
        <f t="shared" ca="1" si="28"/>
        <v>0</v>
      </c>
      <c r="P111" s="20">
        <f t="shared" ca="1" si="29"/>
        <v>0</v>
      </c>
      <c r="Q111" s="20">
        <f t="shared" ca="1" si="30"/>
        <v>0</v>
      </c>
      <c r="R111" s="11">
        <f t="shared" ca="1" si="19"/>
        <v>6.7567042333805966E-3</v>
      </c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:35" x14ac:dyDescent="0.2">
      <c r="A112" s="67"/>
      <c r="B112" s="67"/>
      <c r="C112" s="67"/>
      <c r="D112" s="69">
        <f t="shared" si="20"/>
        <v>0</v>
      </c>
      <c r="E112" s="69">
        <f t="shared" si="20"/>
        <v>0</v>
      </c>
      <c r="F112" s="20">
        <f t="shared" si="21"/>
        <v>0</v>
      </c>
      <c r="G112" s="20">
        <f t="shared" si="21"/>
        <v>0</v>
      </c>
      <c r="H112" s="20">
        <f t="shared" si="22"/>
        <v>0</v>
      </c>
      <c r="I112" s="20">
        <f t="shared" si="23"/>
        <v>0</v>
      </c>
      <c r="J112" s="20">
        <f t="shared" si="24"/>
        <v>0</v>
      </c>
      <c r="K112" s="20">
        <f t="shared" si="25"/>
        <v>0</v>
      </c>
      <c r="L112" s="20">
        <f t="shared" si="26"/>
        <v>0</v>
      </c>
      <c r="M112" s="20">
        <f t="shared" ca="1" si="18"/>
        <v>-6.7567042333805966E-3</v>
      </c>
      <c r="N112" s="20">
        <f t="shared" ca="1" si="27"/>
        <v>0</v>
      </c>
      <c r="O112" s="33">
        <f t="shared" ca="1" si="28"/>
        <v>0</v>
      </c>
      <c r="P112" s="20">
        <f t="shared" ca="1" si="29"/>
        <v>0</v>
      </c>
      <c r="Q112" s="20">
        <f t="shared" ca="1" si="30"/>
        <v>0</v>
      </c>
      <c r="R112" s="11">
        <f t="shared" ca="1" si="19"/>
        <v>6.7567042333805966E-3</v>
      </c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:35" x14ac:dyDescent="0.2">
      <c r="A113" s="67"/>
      <c r="B113" s="67"/>
      <c r="C113" s="67"/>
      <c r="D113" s="69">
        <f t="shared" si="20"/>
        <v>0</v>
      </c>
      <c r="E113" s="69">
        <f t="shared" si="20"/>
        <v>0</v>
      </c>
      <c r="F113" s="20">
        <f t="shared" si="21"/>
        <v>0</v>
      </c>
      <c r="G113" s="20">
        <f t="shared" si="21"/>
        <v>0</v>
      </c>
      <c r="H113" s="20">
        <f t="shared" si="22"/>
        <v>0</v>
      </c>
      <c r="I113" s="20">
        <f t="shared" si="23"/>
        <v>0</v>
      </c>
      <c r="J113" s="20">
        <f t="shared" si="24"/>
        <v>0</v>
      </c>
      <c r="K113" s="20">
        <f t="shared" si="25"/>
        <v>0</v>
      </c>
      <c r="L113" s="20">
        <f t="shared" si="26"/>
        <v>0</v>
      </c>
      <c r="M113" s="20">
        <f t="shared" ca="1" si="18"/>
        <v>-6.7567042333805966E-3</v>
      </c>
      <c r="N113" s="20">
        <f t="shared" ca="1" si="27"/>
        <v>0</v>
      </c>
      <c r="O113" s="33">
        <f t="shared" ca="1" si="28"/>
        <v>0</v>
      </c>
      <c r="P113" s="20">
        <f t="shared" ca="1" si="29"/>
        <v>0</v>
      </c>
      <c r="Q113" s="20">
        <f t="shared" ca="1" si="30"/>
        <v>0</v>
      </c>
      <c r="R113" s="11">
        <f t="shared" ca="1" si="19"/>
        <v>6.7567042333805966E-3</v>
      </c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1:35" x14ac:dyDescent="0.2">
      <c r="A114" s="67"/>
      <c r="B114" s="67"/>
      <c r="C114" s="67"/>
      <c r="D114" s="69">
        <f t="shared" si="20"/>
        <v>0</v>
      </c>
      <c r="E114" s="69">
        <f t="shared" si="20"/>
        <v>0</v>
      </c>
      <c r="F114" s="20">
        <f t="shared" si="21"/>
        <v>0</v>
      </c>
      <c r="G114" s="20">
        <f t="shared" si="21"/>
        <v>0</v>
      </c>
      <c r="H114" s="20">
        <f t="shared" si="22"/>
        <v>0</v>
      </c>
      <c r="I114" s="20">
        <f t="shared" si="23"/>
        <v>0</v>
      </c>
      <c r="J114" s="20">
        <f t="shared" si="24"/>
        <v>0</v>
      </c>
      <c r="K114" s="20">
        <f t="shared" si="25"/>
        <v>0</v>
      </c>
      <c r="L114" s="20">
        <f t="shared" si="26"/>
        <v>0</v>
      </c>
      <c r="M114" s="20">
        <f t="shared" ca="1" si="18"/>
        <v>-6.7567042333805966E-3</v>
      </c>
      <c r="N114" s="20">
        <f t="shared" ca="1" si="27"/>
        <v>0</v>
      </c>
      <c r="O114" s="33">
        <f t="shared" ca="1" si="28"/>
        <v>0</v>
      </c>
      <c r="P114" s="20">
        <f t="shared" ca="1" si="29"/>
        <v>0</v>
      </c>
      <c r="Q114" s="20">
        <f t="shared" ca="1" si="30"/>
        <v>0</v>
      </c>
      <c r="R114" s="11">
        <f t="shared" ca="1" si="19"/>
        <v>6.7567042333805966E-3</v>
      </c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:35" x14ac:dyDescent="0.2">
      <c r="A115" s="67"/>
      <c r="B115" s="67"/>
      <c r="C115" s="67"/>
      <c r="D115" s="69">
        <f t="shared" si="20"/>
        <v>0</v>
      </c>
      <c r="E115" s="69">
        <f t="shared" si="20"/>
        <v>0</v>
      </c>
      <c r="F115" s="20">
        <f t="shared" si="21"/>
        <v>0</v>
      </c>
      <c r="G115" s="20">
        <f t="shared" si="21"/>
        <v>0</v>
      </c>
      <c r="H115" s="20">
        <f t="shared" si="22"/>
        <v>0</v>
      </c>
      <c r="I115" s="20">
        <f t="shared" si="23"/>
        <v>0</v>
      </c>
      <c r="J115" s="20">
        <f t="shared" si="24"/>
        <v>0</v>
      </c>
      <c r="K115" s="20">
        <f t="shared" si="25"/>
        <v>0</v>
      </c>
      <c r="L115" s="20">
        <f t="shared" si="26"/>
        <v>0</v>
      </c>
      <c r="M115" s="20">
        <f t="shared" ca="1" si="18"/>
        <v>-6.7567042333805966E-3</v>
      </c>
      <c r="N115" s="20">
        <f t="shared" ca="1" si="27"/>
        <v>0</v>
      </c>
      <c r="O115" s="33">
        <f t="shared" ca="1" si="28"/>
        <v>0</v>
      </c>
      <c r="P115" s="20">
        <f t="shared" ca="1" si="29"/>
        <v>0</v>
      </c>
      <c r="Q115" s="20">
        <f t="shared" ca="1" si="30"/>
        <v>0</v>
      </c>
      <c r="R115" s="11">
        <f t="shared" ca="1" si="19"/>
        <v>6.7567042333805966E-3</v>
      </c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:35" x14ac:dyDescent="0.2">
      <c r="A116" s="67"/>
      <c r="B116" s="67"/>
      <c r="C116" s="67"/>
      <c r="D116" s="69">
        <f t="shared" si="20"/>
        <v>0</v>
      </c>
      <c r="E116" s="69">
        <f t="shared" si="20"/>
        <v>0</v>
      </c>
      <c r="F116" s="20">
        <f t="shared" si="21"/>
        <v>0</v>
      </c>
      <c r="G116" s="20">
        <f t="shared" si="21"/>
        <v>0</v>
      </c>
      <c r="H116" s="20">
        <f t="shared" si="22"/>
        <v>0</v>
      </c>
      <c r="I116" s="20">
        <f t="shared" si="23"/>
        <v>0</v>
      </c>
      <c r="J116" s="20">
        <f t="shared" si="24"/>
        <v>0</v>
      </c>
      <c r="K116" s="20">
        <f t="shared" si="25"/>
        <v>0</v>
      </c>
      <c r="L116" s="20">
        <f t="shared" si="26"/>
        <v>0</v>
      </c>
      <c r="M116" s="20">
        <f t="shared" ca="1" si="18"/>
        <v>-6.7567042333805966E-3</v>
      </c>
      <c r="N116" s="20">
        <f t="shared" ca="1" si="27"/>
        <v>0</v>
      </c>
      <c r="O116" s="33">
        <f t="shared" ca="1" si="28"/>
        <v>0</v>
      </c>
      <c r="P116" s="20">
        <f t="shared" ca="1" si="29"/>
        <v>0</v>
      </c>
      <c r="Q116" s="20">
        <f t="shared" ca="1" si="30"/>
        <v>0</v>
      </c>
      <c r="R116" s="11">
        <f t="shared" ca="1" si="19"/>
        <v>6.7567042333805966E-3</v>
      </c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:35" x14ac:dyDescent="0.2">
      <c r="A117" s="67"/>
      <c r="B117" s="67"/>
      <c r="C117" s="67"/>
      <c r="D117" s="69">
        <f t="shared" si="20"/>
        <v>0</v>
      </c>
      <c r="E117" s="69">
        <f t="shared" si="20"/>
        <v>0</v>
      </c>
      <c r="F117" s="20">
        <f t="shared" si="21"/>
        <v>0</v>
      </c>
      <c r="G117" s="20">
        <f t="shared" si="21"/>
        <v>0</v>
      </c>
      <c r="H117" s="20">
        <f t="shared" si="22"/>
        <v>0</v>
      </c>
      <c r="I117" s="20">
        <f t="shared" si="23"/>
        <v>0</v>
      </c>
      <c r="J117" s="20">
        <f t="shared" si="24"/>
        <v>0</v>
      </c>
      <c r="K117" s="20">
        <f t="shared" si="25"/>
        <v>0</v>
      </c>
      <c r="L117" s="20">
        <f t="shared" si="26"/>
        <v>0</v>
      </c>
      <c r="M117" s="20">
        <f t="shared" ca="1" si="18"/>
        <v>-6.7567042333805966E-3</v>
      </c>
      <c r="N117" s="20">
        <f t="shared" ca="1" si="27"/>
        <v>0</v>
      </c>
      <c r="O117" s="33">
        <f t="shared" ca="1" si="28"/>
        <v>0</v>
      </c>
      <c r="P117" s="20">
        <f t="shared" ca="1" si="29"/>
        <v>0</v>
      </c>
      <c r="Q117" s="20">
        <f t="shared" ca="1" si="30"/>
        <v>0</v>
      </c>
      <c r="R117" s="11">
        <f t="shared" ca="1" si="19"/>
        <v>6.7567042333805966E-3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1:35" x14ac:dyDescent="0.2">
      <c r="A118" s="67"/>
      <c r="B118" s="67"/>
      <c r="C118" s="67"/>
      <c r="D118" s="69">
        <f t="shared" si="20"/>
        <v>0</v>
      </c>
      <c r="E118" s="69">
        <f t="shared" si="20"/>
        <v>0</v>
      </c>
      <c r="F118" s="20">
        <f t="shared" si="21"/>
        <v>0</v>
      </c>
      <c r="G118" s="20">
        <f t="shared" si="21"/>
        <v>0</v>
      </c>
      <c r="H118" s="20">
        <f t="shared" si="22"/>
        <v>0</v>
      </c>
      <c r="I118" s="20">
        <f t="shared" si="23"/>
        <v>0</v>
      </c>
      <c r="J118" s="20">
        <f t="shared" si="24"/>
        <v>0</v>
      </c>
      <c r="K118" s="20">
        <f t="shared" si="25"/>
        <v>0</v>
      </c>
      <c r="L118" s="20">
        <f t="shared" si="26"/>
        <v>0</v>
      </c>
      <c r="M118" s="20">
        <f t="shared" ca="1" si="18"/>
        <v>-6.7567042333805966E-3</v>
      </c>
      <c r="N118" s="20">
        <f t="shared" ca="1" si="27"/>
        <v>0</v>
      </c>
      <c r="O118" s="33">
        <f t="shared" ca="1" si="28"/>
        <v>0</v>
      </c>
      <c r="P118" s="20">
        <f t="shared" ca="1" si="29"/>
        <v>0</v>
      </c>
      <c r="Q118" s="20">
        <f t="shared" ca="1" si="30"/>
        <v>0</v>
      </c>
      <c r="R118" s="11">
        <f t="shared" ca="1" si="19"/>
        <v>6.7567042333805966E-3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:35" x14ac:dyDescent="0.2">
      <c r="A119" s="67"/>
      <c r="B119" s="67"/>
      <c r="C119" s="67"/>
      <c r="D119" s="69">
        <f t="shared" si="20"/>
        <v>0</v>
      </c>
      <c r="E119" s="69">
        <f t="shared" si="20"/>
        <v>0</v>
      </c>
      <c r="F119" s="20">
        <f t="shared" si="21"/>
        <v>0</v>
      </c>
      <c r="G119" s="20">
        <f t="shared" si="21"/>
        <v>0</v>
      </c>
      <c r="H119" s="20">
        <f t="shared" si="22"/>
        <v>0</v>
      </c>
      <c r="I119" s="20">
        <f t="shared" si="23"/>
        <v>0</v>
      </c>
      <c r="J119" s="20">
        <f t="shared" si="24"/>
        <v>0</v>
      </c>
      <c r="K119" s="20">
        <f t="shared" si="25"/>
        <v>0</v>
      </c>
      <c r="L119" s="20">
        <f t="shared" si="26"/>
        <v>0</v>
      </c>
      <c r="M119" s="20">
        <f t="shared" ca="1" si="18"/>
        <v>-6.7567042333805966E-3</v>
      </c>
      <c r="N119" s="20">
        <f t="shared" ca="1" si="27"/>
        <v>0</v>
      </c>
      <c r="O119" s="33">
        <f t="shared" ca="1" si="28"/>
        <v>0</v>
      </c>
      <c r="P119" s="20">
        <f t="shared" ca="1" si="29"/>
        <v>0</v>
      </c>
      <c r="Q119" s="20">
        <f t="shared" ca="1" si="30"/>
        <v>0</v>
      </c>
      <c r="R119" s="11">
        <f t="shared" ca="1" si="19"/>
        <v>6.7567042333805966E-3</v>
      </c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:35" x14ac:dyDescent="0.2">
      <c r="A120" s="67"/>
      <c r="B120" s="67"/>
      <c r="C120" s="67"/>
      <c r="D120" s="69">
        <f t="shared" si="20"/>
        <v>0</v>
      </c>
      <c r="E120" s="69">
        <f t="shared" si="20"/>
        <v>0</v>
      </c>
      <c r="F120" s="20">
        <f t="shared" si="21"/>
        <v>0</v>
      </c>
      <c r="G120" s="20">
        <f t="shared" si="21"/>
        <v>0</v>
      </c>
      <c r="H120" s="20">
        <f t="shared" si="22"/>
        <v>0</v>
      </c>
      <c r="I120" s="20">
        <f t="shared" si="23"/>
        <v>0</v>
      </c>
      <c r="J120" s="20">
        <f t="shared" si="24"/>
        <v>0</v>
      </c>
      <c r="K120" s="20">
        <f t="shared" si="25"/>
        <v>0</v>
      </c>
      <c r="L120" s="20">
        <f t="shared" si="26"/>
        <v>0</v>
      </c>
      <c r="M120" s="20">
        <f t="shared" ca="1" si="18"/>
        <v>-6.7567042333805966E-3</v>
      </c>
      <c r="N120" s="20">
        <f t="shared" ca="1" si="27"/>
        <v>0</v>
      </c>
      <c r="O120" s="33">
        <f t="shared" ca="1" si="28"/>
        <v>0</v>
      </c>
      <c r="P120" s="20">
        <f t="shared" ca="1" si="29"/>
        <v>0</v>
      </c>
      <c r="Q120" s="20">
        <f t="shared" ca="1" si="30"/>
        <v>0</v>
      </c>
      <c r="R120" s="11">
        <f t="shared" ca="1" si="19"/>
        <v>6.7567042333805966E-3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:35" x14ac:dyDescent="0.2">
      <c r="A121" s="67"/>
      <c r="B121" s="67"/>
      <c r="C121" s="67"/>
      <c r="D121" s="69">
        <f t="shared" si="20"/>
        <v>0</v>
      </c>
      <c r="E121" s="69">
        <f t="shared" si="20"/>
        <v>0</v>
      </c>
      <c r="F121" s="20">
        <f t="shared" si="21"/>
        <v>0</v>
      </c>
      <c r="G121" s="20">
        <f t="shared" si="21"/>
        <v>0</v>
      </c>
      <c r="H121" s="20">
        <f t="shared" si="22"/>
        <v>0</v>
      </c>
      <c r="I121" s="20">
        <f t="shared" si="23"/>
        <v>0</v>
      </c>
      <c r="J121" s="20">
        <f t="shared" si="24"/>
        <v>0</v>
      </c>
      <c r="K121" s="20">
        <f t="shared" si="25"/>
        <v>0</v>
      </c>
      <c r="L121" s="20">
        <f t="shared" si="26"/>
        <v>0</v>
      </c>
      <c r="M121" s="20">
        <f t="shared" ca="1" si="18"/>
        <v>-6.7567042333805966E-3</v>
      </c>
      <c r="N121" s="20">
        <f t="shared" ca="1" si="27"/>
        <v>0</v>
      </c>
      <c r="O121" s="33">
        <f t="shared" ca="1" si="28"/>
        <v>0</v>
      </c>
      <c r="P121" s="20">
        <f t="shared" ca="1" si="29"/>
        <v>0</v>
      </c>
      <c r="Q121" s="20">
        <f t="shared" ca="1" si="30"/>
        <v>0</v>
      </c>
      <c r="R121" s="11">
        <f t="shared" ca="1" si="19"/>
        <v>6.7567042333805966E-3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:35" x14ac:dyDescent="0.2">
      <c r="A122" s="67"/>
      <c r="B122" s="67"/>
      <c r="C122" s="67"/>
      <c r="D122" s="69">
        <f t="shared" si="20"/>
        <v>0</v>
      </c>
      <c r="E122" s="69">
        <f t="shared" si="20"/>
        <v>0</v>
      </c>
      <c r="F122" s="20">
        <f t="shared" si="21"/>
        <v>0</v>
      </c>
      <c r="G122" s="20">
        <f t="shared" si="21"/>
        <v>0</v>
      </c>
      <c r="H122" s="20">
        <f t="shared" si="22"/>
        <v>0</v>
      </c>
      <c r="I122" s="20">
        <f t="shared" si="23"/>
        <v>0</v>
      </c>
      <c r="J122" s="20">
        <f t="shared" si="24"/>
        <v>0</v>
      </c>
      <c r="K122" s="20">
        <f t="shared" si="25"/>
        <v>0</v>
      </c>
      <c r="L122" s="20">
        <f t="shared" si="26"/>
        <v>0</v>
      </c>
      <c r="M122" s="20">
        <f t="shared" ca="1" si="18"/>
        <v>-6.7567042333805966E-3</v>
      </c>
      <c r="N122" s="20">
        <f t="shared" ca="1" si="27"/>
        <v>0</v>
      </c>
      <c r="O122" s="33">
        <f t="shared" ca="1" si="28"/>
        <v>0</v>
      </c>
      <c r="P122" s="20">
        <f t="shared" ca="1" si="29"/>
        <v>0</v>
      </c>
      <c r="Q122" s="20">
        <f t="shared" ca="1" si="30"/>
        <v>0</v>
      </c>
      <c r="R122" s="11">
        <f t="shared" ca="1" si="19"/>
        <v>6.7567042333805966E-3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:35" x14ac:dyDescent="0.2">
      <c r="A123" s="67"/>
      <c r="B123" s="67"/>
      <c r="C123" s="67"/>
      <c r="D123" s="69">
        <f t="shared" si="20"/>
        <v>0</v>
      </c>
      <c r="E123" s="69">
        <f t="shared" si="20"/>
        <v>0</v>
      </c>
      <c r="F123" s="20">
        <f t="shared" si="21"/>
        <v>0</v>
      </c>
      <c r="G123" s="20">
        <f t="shared" si="21"/>
        <v>0</v>
      </c>
      <c r="H123" s="20">
        <f t="shared" si="22"/>
        <v>0</v>
      </c>
      <c r="I123" s="20">
        <f t="shared" si="23"/>
        <v>0</v>
      </c>
      <c r="J123" s="20">
        <f t="shared" si="24"/>
        <v>0</v>
      </c>
      <c r="K123" s="20">
        <f t="shared" si="25"/>
        <v>0</v>
      </c>
      <c r="L123" s="20">
        <f t="shared" si="26"/>
        <v>0</v>
      </c>
      <c r="M123" s="20">
        <f t="shared" ca="1" si="18"/>
        <v>-6.7567042333805966E-3</v>
      </c>
      <c r="N123" s="20">
        <f t="shared" ca="1" si="27"/>
        <v>0</v>
      </c>
      <c r="O123" s="33">
        <f t="shared" ca="1" si="28"/>
        <v>0</v>
      </c>
      <c r="P123" s="20">
        <f t="shared" ca="1" si="29"/>
        <v>0</v>
      </c>
      <c r="Q123" s="20">
        <f t="shared" ca="1" si="30"/>
        <v>0</v>
      </c>
      <c r="R123" s="11">
        <f t="shared" ca="1" si="19"/>
        <v>6.7567042333805966E-3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:35" x14ac:dyDescent="0.2">
      <c r="A124" s="67"/>
      <c r="B124" s="67"/>
      <c r="C124" s="67"/>
      <c r="D124" s="69">
        <f t="shared" si="20"/>
        <v>0</v>
      </c>
      <c r="E124" s="69">
        <f t="shared" si="20"/>
        <v>0</v>
      </c>
      <c r="F124" s="20">
        <f t="shared" si="21"/>
        <v>0</v>
      </c>
      <c r="G124" s="20">
        <f t="shared" si="21"/>
        <v>0</v>
      </c>
      <c r="H124" s="20">
        <f t="shared" si="22"/>
        <v>0</v>
      </c>
      <c r="I124" s="20">
        <f t="shared" si="23"/>
        <v>0</v>
      </c>
      <c r="J124" s="20">
        <f t="shared" si="24"/>
        <v>0</v>
      </c>
      <c r="K124" s="20">
        <f t="shared" si="25"/>
        <v>0</v>
      </c>
      <c r="L124" s="20">
        <f t="shared" si="26"/>
        <v>0</v>
      </c>
      <c r="M124" s="20">
        <f t="shared" ca="1" si="18"/>
        <v>-6.7567042333805966E-3</v>
      </c>
      <c r="N124" s="20">
        <f t="shared" ca="1" si="27"/>
        <v>0</v>
      </c>
      <c r="O124" s="33">
        <f t="shared" ca="1" si="28"/>
        <v>0</v>
      </c>
      <c r="P124" s="20">
        <f t="shared" ca="1" si="29"/>
        <v>0</v>
      </c>
      <c r="Q124" s="20">
        <f t="shared" ca="1" si="30"/>
        <v>0</v>
      </c>
      <c r="R124" s="11">
        <f t="shared" ca="1" si="19"/>
        <v>6.7567042333805966E-3</v>
      </c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:35" x14ac:dyDescent="0.2">
      <c r="A125" s="67"/>
      <c r="B125" s="67"/>
      <c r="C125" s="67"/>
      <c r="D125" s="69">
        <f t="shared" si="20"/>
        <v>0</v>
      </c>
      <c r="E125" s="69">
        <f t="shared" si="20"/>
        <v>0</v>
      </c>
      <c r="F125" s="20">
        <f t="shared" si="21"/>
        <v>0</v>
      </c>
      <c r="G125" s="20">
        <f t="shared" si="21"/>
        <v>0</v>
      </c>
      <c r="H125" s="20">
        <f t="shared" si="22"/>
        <v>0</v>
      </c>
      <c r="I125" s="20">
        <f t="shared" si="23"/>
        <v>0</v>
      </c>
      <c r="J125" s="20">
        <f t="shared" si="24"/>
        <v>0</v>
      </c>
      <c r="K125" s="20">
        <f t="shared" si="25"/>
        <v>0</v>
      </c>
      <c r="L125" s="20">
        <f t="shared" si="26"/>
        <v>0</v>
      </c>
      <c r="M125" s="20">
        <f t="shared" ca="1" si="18"/>
        <v>-6.7567042333805966E-3</v>
      </c>
      <c r="N125" s="20">
        <f t="shared" ca="1" si="27"/>
        <v>0</v>
      </c>
      <c r="O125" s="33">
        <f t="shared" ca="1" si="28"/>
        <v>0</v>
      </c>
      <c r="P125" s="20">
        <f t="shared" ca="1" si="29"/>
        <v>0</v>
      </c>
      <c r="Q125" s="20">
        <f t="shared" ca="1" si="30"/>
        <v>0</v>
      </c>
      <c r="R125" s="11">
        <f t="shared" ca="1" si="19"/>
        <v>6.7567042333805966E-3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1:35" x14ac:dyDescent="0.2">
      <c r="A126" s="67"/>
      <c r="B126" s="67"/>
      <c r="C126" s="67"/>
      <c r="D126" s="69">
        <f t="shared" si="20"/>
        <v>0</v>
      </c>
      <c r="E126" s="69">
        <f t="shared" si="20"/>
        <v>0</v>
      </c>
      <c r="F126" s="20">
        <f t="shared" si="21"/>
        <v>0</v>
      </c>
      <c r="G126" s="20">
        <f t="shared" si="21"/>
        <v>0</v>
      </c>
      <c r="H126" s="20">
        <f t="shared" si="22"/>
        <v>0</v>
      </c>
      <c r="I126" s="20">
        <f t="shared" si="23"/>
        <v>0</v>
      </c>
      <c r="J126" s="20">
        <f t="shared" si="24"/>
        <v>0</v>
      </c>
      <c r="K126" s="20">
        <f t="shared" si="25"/>
        <v>0</v>
      </c>
      <c r="L126" s="20">
        <f t="shared" si="26"/>
        <v>0</v>
      </c>
      <c r="M126" s="20">
        <f t="shared" ca="1" si="18"/>
        <v>-6.7567042333805966E-3</v>
      </c>
      <c r="N126" s="20">
        <f t="shared" ca="1" si="27"/>
        <v>0</v>
      </c>
      <c r="O126" s="33">
        <f t="shared" ca="1" si="28"/>
        <v>0</v>
      </c>
      <c r="P126" s="20">
        <f t="shared" ca="1" si="29"/>
        <v>0</v>
      </c>
      <c r="Q126" s="20">
        <f t="shared" ca="1" si="30"/>
        <v>0</v>
      </c>
      <c r="R126" s="11">
        <f t="shared" ca="1" si="19"/>
        <v>6.7567042333805966E-3</v>
      </c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1:35" x14ac:dyDescent="0.2">
      <c r="A127" s="67"/>
      <c r="B127" s="67"/>
      <c r="C127" s="67"/>
      <c r="D127" s="69">
        <f t="shared" si="20"/>
        <v>0</v>
      </c>
      <c r="E127" s="69">
        <f t="shared" si="20"/>
        <v>0</v>
      </c>
      <c r="F127" s="20">
        <f t="shared" si="21"/>
        <v>0</v>
      </c>
      <c r="G127" s="20">
        <f t="shared" si="21"/>
        <v>0</v>
      </c>
      <c r="H127" s="20">
        <f t="shared" si="22"/>
        <v>0</v>
      </c>
      <c r="I127" s="20">
        <f t="shared" si="23"/>
        <v>0</v>
      </c>
      <c r="J127" s="20">
        <f t="shared" si="24"/>
        <v>0</v>
      </c>
      <c r="K127" s="20">
        <f t="shared" si="25"/>
        <v>0</v>
      </c>
      <c r="L127" s="20">
        <f t="shared" si="26"/>
        <v>0</v>
      </c>
      <c r="M127" s="20">
        <f t="shared" ca="1" si="18"/>
        <v>-6.7567042333805966E-3</v>
      </c>
      <c r="N127" s="20">
        <f t="shared" ca="1" si="27"/>
        <v>0</v>
      </c>
      <c r="O127" s="33">
        <f t="shared" ca="1" si="28"/>
        <v>0</v>
      </c>
      <c r="P127" s="20">
        <f t="shared" ca="1" si="29"/>
        <v>0</v>
      </c>
      <c r="Q127" s="20">
        <f t="shared" ca="1" si="30"/>
        <v>0</v>
      </c>
      <c r="R127" s="11">
        <f t="shared" ca="1" si="19"/>
        <v>6.7567042333805966E-3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1:35" x14ac:dyDescent="0.2">
      <c r="A128" s="67"/>
      <c r="B128" s="67"/>
      <c r="C128" s="67"/>
      <c r="D128" s="69">
        <f t="shared" si="20"/>
        <v>0</v>
      </c>
      <c r="E128" s="69">
        <f t="shared" si="20"/>
        <v>0</v>
      </c>
      <c r="F128" s="20">
        <f t="shared" si="21"/>
        <v>0</v>
      </c>
      <c r="G128" s="20">
        <f t="shared" si="21"/>
        <v>0</v>
      </c>
      <c r="H128" s="20">
        <f t="shared" si="22"/>
        <v>0</v>
      </c>
      <c r="I128" s="20">
        <f t="shared" si="23"/>
        <v>0</v>
      </c>
      <c r="J128" s="20">
        <f t="shared" si="24"/>
        <v>0</v>
      </c>
      <c r="K128" s="20">
        <f t="shared" si="25"/>
        <v>0</v>
      </c>
      <c r="L128" s="20">
        <f t="shared" si="26"/>
        <v>0</v>
      </c>
      <c r="M128" s="20">
        <f t="shared" ca="1" si="18"/>
        <v>-6.7567042333805966E-3</v>
      </c>
      <c r="N128" s="20">
        <f t="shared" ca="1" si="27"/>
        <v>0</v>
      </c>
      <c r="O128" s="33">
        <f t="shared" ca="1" si="28"/>
        <v>0</v>
      </c>
      <c r="P128" s="20">
        <f t="shared" ca="1" si="29"/>
        <v>0</v>
      </c>
      <c r="Q128" s="20">
        <f t="shared" ca="1" si="30"/>
        <v>0</v>
      </c>
      <c r="R128" s="11">
        <f t="shared" ca="1" si="19"/>
        <v>6.7567042333805966E-3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1:35" x14ac:dyDescent="0.2">
      <c r="A129" s="67"/>
      <c r="B129" s="67"/>
      <c r="C129" s="67"/>
      <c r="D129" s="69">
        <f t="shared" si="20"/>
        <v>0</v>
      </c>
      <c r="E129" s="69">
        <f t="shared" si="20"/>
        <v>0</v>
      </c>
      <c r="F129" s="20">
        <f t="shared" si="21"/>
        <v>0</v>
      </c>
      <c r="G129" s="20">
        <f t="shared" si="21"/>
        <v>0</v>
      </c>
      <c r="H129" s="20">
        <f t="shared" si="22"/>
        <v>0</v>
      </c>
      <c r="I129" s="20">
        <f t="shared" si="23"/>
        <v>0</v>
      </c>
      <c r="J129" s="20">
        <f t="shared" si="24"/>
        <v>0</v>
      </c>
      <c r="K129" s="20">
        <f t="shared" si="25"/>
        <v>0</v>
      </c>
      <c r="L129" s="20">
        <f t="shared" si="26"/>
        <v>0</v>
      </c>
      <c r="M129" s="20">
        <f t="shared" ca="1" si="18"/>
        <v>-6.7567042333805966E-3</v>
      </c>
      <c r="N129" s="20">
        <f t="shared" ca="1" si="27"/>
        <v>0</v>
      </c>
      <c r="O129" s="33">
        <f t="shared" ca="1" si="28"/>
        <v>0</v>
      </c>
      <c r="P129" s="20">
        <f t="shared" ca="1" si="29"/>
        <v>0</v>
      </c>
      <c r="Q129" s="20">
        <f t="shared" ca="1" si="30"/>
        <v>0</v>
      </c>
      <c r="R129" s="11">
        <f t="shared" ca="1" si="19"/>
        <v>6.7567042333805966E-3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1:35" x14ac:dyDescent="0.2">
      <c r="A130" s="67"/>
      <c r="B130" s="67"/>
      <c r="C130" s="67"/>
      <c r="D130" s="69">
        <f t="shared" si="20"/>
        <v>0</v>
      </c>
      <c r="E130" s="69">
        <f t="shared" si="20"/>
        <v>0</v>
      </c>
      <c r="F130" s="20">
        <f t="shared" si="21"/>
        <v>0</v>
      </c>
      <c r="G130" s="20">
        <f t="shared" si="21"/>
        <v>0</v>
      </c>
      <c r="H130" s="20">
        <f t="shared" si="22"/>
        <v>0</v>
      </c>
      <c r="I130" s="20">
        <f t="shared" si="23"/>
        <v>0</v>
      </c>
      <c r="J130" s="20">
        <f t="shared" si="24"/>
        <v>0</v>
      </c>
      <c r="K130" s="20">
        <f t="shared" si="25"/>
        <v>0</v>
      </c>
      <c r="L130" s="20">
        <f t="shared" si="26"/>
        <v>0</v>
      </c>
      <c r="M130" s="20">
        <f t="shared" ca="1" si="18"/>
        <v>-6.7567042333805966E-3</v>
      </c>
      <c r="N130" s="20">
        <f t="shared" ca="1" si="27"/>
        <v>0</v>
      </c>
      <c r="O130" s="33">
        <f t="shared" ca="1" si="28"/>
        <v>0</v>
      </c>
      <c r="P130" s="20">
        <f t="shared" ca="1" si="29"/>
        <v>0</v>
      </c>
      <c r="Q130" s="20">
        <f t="shared" ca="1" si="30"/>
        <v>0</v>
      </c>
      <c r="R130" s="11">
        <f t="shared" ca="1" si="19"/>
        <v>6.7567042333805966E-3</v>
      </c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1:35" x14ac:dyDescent="0.2">
      <c r="A131" s="67"/>
      <c r="B131" s="67"/>
      <c r="C131" s="67"/>
      <c r="D131" s="69">
        <f t="shared" si="20"/>
        <v>0</v>
      </c>
      <c r="E131" s="69">
        <f t="shared" si="20"/>
        <v>0</v>
      </c>
      <c r="F131" s="20">
        <f t="shared" si="21"/>
        <v>0</v>
      </c>
      <c r="G131" s="20">
        <f t="shared" si="21"/>
        <v>0</v>
      </c>
      <c r="H131" s="20">
        <f t="shared" si="22"/>
        <v>0</v>
      </c>
      <c r="I131" s="20">
        <f t="shared" si="23"/>
        <v>0</v>
      </c>
      <c r="J131" s="20">
        <f t="shared" si="24"/>
        <v>0</v>
      </c>
      <c r="K131" s="20">
        <f t="shared" si="25"/>
        <v>0</v>
      </c>
      <c r="L131" s="20">
        <f t="shared" si="26"/>
        <v>0</v>
      </c>
      <c r="M131" s="20">
        <f t="shared" ca="1" si="18"/>
        <v>-6.7567042333805966E-3</v>
      </c>
      <c r="N131" s="20">
        <f t="shared" ca="1" si="27"/>
        <v>0</v>
      </c>
      <c r="O131" s="33">
        <f t="shared" ca="1" si="28"/>
        <v>0</v>
      </c>
      <c r="P131" s="20">
        <f t="shared" ca="1" si="29"/>
        <v>0</v>
      </c>
      <c r="Q131" s="20">
        <f t="shared" ca="1" si="30"/>
        <v>0</v>
      </c>
      <c r="R131" s="11">
        <f t="shared" ca="1" si="19"/>
        <v>6.7567042333805966E-3</v>
      </c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1:35" x14ac:dyDescent="0.2">
      <c r="A132" s="67"/>
      <c r="B132" s="67"/>
      <c r="C132" s="67"/>
      <c r="D132" s="69">
        <f t="shared" si="20"/>
        <v>0</v>
      </c>
      <c r="E132" s="69">
        <f t="shared" si="20"/>
        <v>0</v>
      </c>
      <c r="F132" s="20">
        <f t="shared" si="21"/>
        <v>0</v>
      </c>
      <c r="G132" s="20">
        <f t="shared" si="21"/>
        <v>0</v>
      </c>
      <c r="H132" s="20">
        <f t="shared" si="22"/>
        <v>0</v>
      </c>
      <c r="I132" s="20">
        <f t="shared" si="23"/>
        <v>0</v>
      </c>
      <c r="J132" s="20">
        <f t="shared" si="24"/>
        <v>0</v>
      </c>
      <c r="K132" s="20">
        <f t="shared" si="25"/>
        <v>0</v>
      </c>
      <c r="L132" s="20">
        <f t="shared" si="26"/>
        <v>0</v>
      </c>
      <c r="M132" s="20">
        <f t="shared" ca="1" si="18"/>
        <v>-6.7567042333805966E-3</v>
      </c>
      <c r="N132" s="20">
        <f t="shared" ca="1" si="27"/>
        <v>0</v>
      </c>
      <c r="O132" s="33">
        <f t="shared" ca="1" si="28"/>
        <v>0</v>
      </c>
      <c r="P132" s="20">
        <f t="shared" ca="1" si="29"/>
        <v>0</v>
      </c>
      <c r="Q132" s="20">
        <f t="shared" ca="1" si="30"/>
        <v>0</v>
      </c>
      <c r="R132" s="11">
        <f t="shared" ca="1" si="19"/>
        <v>6.7567042333805966E-3</v>
      </c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1:35" x14ac:dyDescent="0.2">
      <c r="A133" s="67"/>
      <c r="B133" s="67"/>
      <c r="C133" s="67"/>
      <c r="D133" s="69">
        <f t="shared" si="20"/>
        <v>0</v>
      </c>
      <c r="E133" s="69">
        <f t="shared" si="20"/>
        <v>0</v>
      </c>
      <c r="F133" s="20">
        <f t="shared" si="21"/>
        <v>0</v>
      </c>
      <c r="G133" s="20">
        <f t="shared" si="21"/>
        <v>0</v>
      </c>
      <c r="H133" s="20">
        <f t="shared" si="22"/>
        <v>0</v>
      </c>
      <c r="I133" s="20">
        <f t="shared" si="23"/>
        <v>0</v>
      </c>
      <c r="J133" s="20">
        <f t="shared" si="24"/>
        <v>0</v>
      </c>
      <c r="K133" s="20">
        <f t="shared" si="25"/>
        <v>0</v>
      </c>
      <c r="L133" s="20">
        <f t="shared" si="26"/>
        <v>0</v>
      </c>
      <c r="M133" s="20">
        <f t="shared" ca="1" si="18"/>
        <v>-6.7567042333805966E-3</v>
      </c>
      <c r="N133" s="20">
        <f t="shared" ca="1" si="27"/>
        <v>0</v>
      </c>
      <c r="O133" s="33">
        <f t="shared" ca="1" si="28"/>
        <v>0</v>
      </c>
      <c r="P133" s="20">
        <f t="shared" ca="1" si="29"/>
        <v>0</v>
      </c>
      <c r="Q133" s="20">
        <f t="shared" ca="1" si="30"/>
        <v>0</v>
      </c>
      <c r="R133" s="11">
        <f t="shared" ca="1" si="19"/>
        <v>6.7567042333805966E-3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1:35" x14ac:dyDescent="0.2">
      <c r="A134" s="67"/>
      <c r="B134" s="67"/>
      <c r="C134" s="67"/>
      <c r="D134" s="69">
        <f t="shared" si="20"/>
        <v>0</v>
      </c>
      <c r="E134" s="69">
        <f t="shared" si="20"/>
        <v>0</v>
      </c>
      <c r="F134" s="20">
        <f t="shared" si="21"/>
        <v>0</v>
      </c>
      <c r="G134" s="20">
        <f t="shared" si="21"/>
        <v>0</v>
      </c>
      <c r="H134" s="20">
        <f t="shared" si="22"/>
        <v>0</v>
      </c>
      <c r="I134" s="20">
        <f t="shared" si="23"/>
        <v>0</v>
      </c>
      <c r="J134" s="20">
        <f t="shared" si="24"/>
        <v>0</v>
      </c>
      <c r="K134" s="20">
        <f t="shared" si="25"/>
        <v>0</v>
      </c>
      <c r="L134" s="20">
        <f t="shared" si="26"/>
        <v>0</v>
      </c>
      <c r="M134" s="20">
        <f t="shared" ca="1" si="18"/>
        <v>-6.7567042333805966E-3</v>
      </c>
      <c r="N134" s="20">
        <f t="shared" ca="1" si="27"/>
        <v>0</v>
      </c>
      <c r="O134" s="33">
        <f t="shared" ca="1" si="28"/>
        <v>0</v>
      </c>
      <c r="P134" s="20">
        <f t="shared" ca="1" si="29"/>
        <v>0</v>
      </c>
      <c r="Q134" s="20">
        <f t="shared" ca="1" si="30"/>
        <v>0</v>
      </c>
      <c r="R134" s="11">
        <f t="shared" ca="1" si="19"/>
        <v>6.7567042333805966E-3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1:35" x14ac:dyDescent="0.2">
      <c r="A135" s="67"/>
      <c r="B135" s="67"/>
      <c r="C135" s="67"/>
      <c r="D135" s="69">
        <f t="shared" si="20"/>
        <v>0</v>
      </c>
      <c r="E135" s="69">
        <f t="shared" si="20"/>
        <v>0</v>
      </c>
      <c r="F135" s="20">
        <f t="shared" si="21"/>
        <v>0</v>
      </c>
      <c r="G135" s="20">
        <f t="shared" si="21"/>
        <v>0</v>
      </c>
      <c r="H135" s="20">
        <f t="shared" si="22"/>
        <v>0</v>
      </c>
      <c r="I135" s="20">
        <f t="shared" si="23"/>
        <v>0</v>
      </c>
      <c r="J135" s="20">
        <f t="shared" si="24"/>
        <v>0</v>
      </c>
      <c r="K135" s="20">
        <f t="shared" si="25"/>
        <v>0</v>
      </c>
      <c r="L135" s="20">
        <f t="shared" si="26"/>
        <v>0</v>
      </c>
      <c r="M135" s="20">
        <f t="shared" ca="1" si="18"/>
        <v>-6.7567042333805966E-3</v>
      </c>
      <c r="N135" s="20">
        <f t="shared" ca="1" si="27"/>
        <v>0</v>
      </c>
      <c r="O135" s="33">
        <f t="shared" ca="1" si="28"/>
        <v>0</v>
      </c>
      <c r="P135" s="20">
        <f t="shared" ca="1" si="29"/>
        <v>0</v>
      </c>
      <c r="Q135" s="20">
        <f t="shared" ca="1" si="30"/>
        <v>0</v>
      </c>
      <c r="R135" s="11">
        <f t="shared" ca="1" si="19"/>
        <v>6.7567042333805966E-3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pans="1:35" x14ac:dyDescent="0.2">
      <c r="A136" s="67"/>
      <c r="B136" s="67"/>
      <c r="C136" s="67"/>
      <c r="D136" s="69">
        <f t="shared" si="20"/>
        <v>0</v>
      </c>
      <c r="E136" s="69">
        <f t="shared" si="20"/>
        <v>0</v>
      </c>
      <c r="F136" s="20">
        <f t="shared" si="21"/>
        <v>0</v>
      </c>
      <c r="G136" s="20">
        <f t="shared" si="21"/>
        <v>0</v>
      </c>
      <c r="H136" s="20">
        <f t="shared" si="22"/>
        <v>0</v>
      </c>
      <c r="I136" s="20">
        <f t="shared" si="23"/>
        <v>0</v>
      </c>
      <c r="J136" s="20">
        <f t="shared" si="24"/>
        <v>0</v>
      </c>
      <c r="K136" s="20">
        <f t="shared" si="25"/>
        <v>0</v>
      </c>
      <c r="L136" s="20">
        <f t="shared" si="26"/>
        <v>0</v>
      </c>
      <c r="M136" s="20">
        <f t="shared" ca="1" si="18"/>
        <v>-6.7567042333805966E-3</v>
      </c>
      <c r="N136" s="20">
        <f t="shared" ca="1" si="27"/>
        <v>0</v>
      </c>
      <c r="O136" s="33">
        <f t="shared" ca="1" si="28"/>
        <v>0</v>
      </c>
      <c r="P136" s="20">
        <f t="shared" ca="1" si="29"/>
        <v>0</v>
      </c>
      <c r="Q136" s="20">
        <f t="shared" ca="1" si="30"/>
        <v>0</v>
      </c>
      <c r="R136" s="11">
        <f t="shared" ca="1" si="19"/>
        <v>6.7567042333805966E-3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1:35" x14ac:dyDescent="0.2">
      <c r="A137" s="67"/>
      <c r="B137" s="67"/>
      <c r="C137" s="67"/>
      <c r="D137" s="69">
        <f t="shared" si="20"/>
        <v>0</v>
      </c>
      <c r="E137" s="69">
        <f t="shared" si="20"/>
        <v>0</v>
      </c>
      <c r="F137" s="20">
        <f t="shared" si="21"/>
        <v>0</v>
      </c>
      <c r="G137" s="20">
        <f t="shared" si="21"/>
        <v>0</v>
      </c>
      <c r="H137" s="20">
        <f t="shared" si="22"/>
        <v>0</v>
      </c>
      <c r="I137" s="20">
        <f t="shared" si="23"/>
        <v>0</v>
      </c>
      <c r="J137" s="20">
        <f t="shared" si="24"/>
        <v>0</v>
      </c>
      <c r="K137" s="20">
        <f t="shared" si="25"/>
        <v>0</v>
      </c>
      <c r="L137" s="20">
        <f t="shared" si="26"/>
        <v>0</v>
      </c>
      <c r="M137" s="20">
        <f t="shared" ca="1" si="18"/>
        <v>-6.7567042333805966E-3</v>
      </c>
      <c r="N137" s="20">
        <f t="shared" ca="1" si="27"/>
        <v>0</v>
      </c>
      <c r="O137" s="33">
        <f t="shared" ca="1" si="28"/>
        <v>0</v>
      </c>
      <c r="P137" s="20">
        <f t="shared" ca="1" si="29"/>
        <v>0</v>
      </c>
      <c r="Q137" s="20">
        <f t="shared" ca="1" si="30"/>
        <v>0</v>
      </c>
      <c r="R137" s="11">
        <f t="shared" ca="1" si="19"/>
        <v>6.7567042333805966E-3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1:35" x14ac:dyDescent="0.2">
      <c r="A138" s="67"/>
      <c r="B138" s="67"/>
      <c r="C138" s="67"/>
      <c r="D138" s="69">
        <f t="shared" si="20"/>
        <v>0</v>
      </c>
      <c r="E138" s="69">
        <f t="shared" si="20"/>
        <v>0</v>
      </c>
      <c r="F138" s="20">
        <f t="shared" si="21"/>
        <v>0</v>
      </c>
      <c r="G138" s="20">
        <f t="shared" si="21"/>
        <v>0</v>
      </c>
      <c r="H138" s="20">
        <f t="shared" si="22"/>
        <v>0</v>
      </c>
      <c r="I138" s="20">
        <f t="shared" si="23"/>
        <v>0</v>
      </c>
      <c r="J138" s="20">
        <f t="shared" si="24"/>
        <v>0</v>
      </c>
      <c r="K138" s="20">
        <f t="shared" si="25"/>
        <v>0</v>
      </c>
      <c r="L138" s="20">
        <f t="shared" si="26"/>
        <v>0</v>
      </c>
      <c r="M138" s="20">
        <f t="shared" ca="1" si="18"/>
        <v>-6.7567042333805966E-3</v>
      </c>
      <c r="N138" s="20">
        <f t="shared" ca="1" si="27"/>
        <v>0</v>
      </c>
      <c r="O138" s="33">
        <f t="shared" ca="1" si="28"/>
        <v>0</v>
      </c>
      <c r="P138" s="20">
        <f t="shared" ca="1" si="29"/>
        <v>0</v>
      </c>
      <c r="Q138" s="20">
        <f t="shared" ca="1" si="30"/>
        <v>0</v>
      </c>
      <c r="R138" s="11">
        <f t="shared" ca="1" si="19"/>
        <v>6.7567042333805966E-3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1:35" x14ac:dyDescent="0.2">
      <c r="A139" s="67"/>
      <c r="B139" s="67"/>
      <c r="C139" s="67"/>
      <c r="D139" s="69">
        <f t="shared" si="20"/>
        <v>0</v>
      </c>
      <c r="E139" s="69">
        <f t="shared" si="20"/>
        <v>0</v>
      </c>
      <c r="F139" s="20">
        <f t="shared" si="21"/>
        <v>0</v>
      </c>
      <c r="G139" s="20">
        <f t="shared" si="21"/>
        <v>0</v>
      </c>
      <c r="H139" s="20">
        <f t="shared" si="22"/>
        <v>0</v>
      </c>
      <c r="I139" s="20">
        <f t="shared" si="23"/>
        <v>0</v>
      </c>
      <c r="J139" s="20">
        <f t="shared" si="24"/>
        <v>0</v>
      </c>
      <c r="K139" s="20">
        <f t="shared" si="25"/>
        <v>0</v>
      </c>
      <c r="L139" s="20">
        <f t="shared" si="26"/>
        <v>0</v>
      </c>
      <c r="M139" s="20">
        <f t="shared" ca="1" si="18"/>
        <v>-6.7567042333805966E-3</v>
      </c>
      <c r="N139" s="20">
        <f t="shared" ca="1" si="27"/>
        <v>0</v>
      </c>
      <c r="O139" s="33">
        <f t="shared" ca="1" si="28"/>
        <v>0</v>
      </c>
      <c r="P139" s="20">
        <f t="shared" ca="1" si="29"/>
        <v>0</v>
      </c>
      <c r="Q139" s="20">
        <f t="shared" ca="1" si="30"/>
        <v>0</v>
      </c>
      <c r="R139" s="11">
        <f t="shared" ca="1" si="19"/>
        <v>6.7567042333805966E-3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1:35" x14ac:dyDescent="0.2">
      <c r="A140" s="67"/>
      <c r="B140" s="67"/>
      <c r="C140" s="67"/>
      <c r="D140" s="69">
        <f t="shared" si="20"/>
        <v>0</v>
      </c>
      <c r="E140" s="69">
        <f t="shared" si="20"/>
        <v>0</v>
      </c>
      <c r="F140" s="20">
        <f t="shared" si="21"/>
        <v>0</v>
      </c>
      <c r="G140" s="20">
        <f t="shared" si="21"/>
        <v>0</v>
      </c>
      <c r="H140" s="20">
        <f t="shared" si="22"/>
        <v>0</v>
      </c>
      <c r="I140" s="20">
        <f t="shared" si="23"/>
        <v>0</v>
      </c>
      <c r="J140" s="20">
        <f t="shared" si="24"/>
        <v>0</v>
      </c>
      <c r="K140" s="20">
        <f t="shared" si="25"/>
        <v>0</v>
      </c>
      <c r="L140" s="20">
        <f t="shared" si="26"/>
        <v>0</v>
      </c>
      <c r="M140" s="20">
        <f t="shared" ca="1" si="18"/>
        <v>-6.7567042333805966E-3</v>
      </c>
      <c r="N140" s="20">
        <f t="shared" ca="1" si="27"/>
        <v>0</v>
      </c>
      <c r="O140" s="33">
        <f t="shared" ca="1" si="28"/>
        <v>0</v>
      </c>
      <c r="P140" s="20">
        <f t="shared" ca="1" si="29"/>
        <v>0</v>
      </c>
      <c r="Q140" s="20">
        <f t="shared" ca="1" si="30"/>
        <v>0</v>
      </c>
      <c r="R140" s="11">
        <f t="shared" ca="1" si="19"/>
        <v>6.7567042333805966E-3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:35" x14ac:dyDescent="0.2">
      <c r="A141" s="67"/>
      <c r="B141" s="67"/>
      <c r="C141" s="67"/>
      <c r="D141" s="69">
        <f t="shared" si="20"/>
        <v>0</v>
      </c>
      <c r="E141" s="69">
        <f t="shared" si="20"/>
        <v>0</v>
      </c>
      <c r="F141" s="20">
        <f t="shared" si="21"/>
        <v>0</v>
      </c>
      <c r="G141" s="20">
        <f t="shared" si="21"/>
        <v>0</v>
      </c>
      <c r="H141" s="20">
        <f t="shared" si="22"/>
        <v>0</v>
      </c>
      <c r="I141" s="20">
        <f t="shared" si="23"/>
        <v>0</v>
      </c>
      <c r="J141" s="20">
        <f t="shared" si="24"/>
        <v>0</v>
      </c>
      <c r="K141" s="20">
        <f t="shared" si="25"/>
        <v>0</v>
      </c>
      <c r="L141" s="20">
        <f t="shared" si="26"/>
        <v>0</v>
      </c>
      <c r="M141" s="20">
        <f t="shared" ca="1" si="18"/>
        <v>-6.7567042333805966E-3</v>
      </c>
      <c r="N141" s="20">
        <f t="shared" ca="1" si="27"/>
        <v>0</v>
      </c>
      <c r="O141" s="33">
        <f t="shared" ca="1" si="28"/>
        <v>0</v>
      </c>
      <c r="P141" s="20">
        <f t="shared" ca="1" si="29"/>
        <v>0</v>
      </c>
      <c r="Q141" s="20">
        <f t="shared" ca="1" si="30"/>
        <v>0</v>
      </c>
      <c r="R141" s="11">
        <f t="shared" ca="1" si="19"/>
        <v>6.7567042333805966E-3</v>
      </c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1:35" x14ac:dyDescent="0.2">
      <c r="A142" s="67"/>
      <c r="B142" s="67"/>
      <c r="C142" s="67"/>
      <c r="D142" s="69">
        <f t="shared" si="20"/>
        <v>0</v>
      </c>
      <c r="E142" s="69">
        <f t="shared" si="20"/>
        <v>0</v>
      </c>
      <c r="F142" s="20">
        <f t="shared" si="21"/>
        <v>0</v>
      </c>
      <c r="G142" s="20">
        <f t="shared" si="21"/>
        <v>0</v>
      </c>
      <c r="H142" s="20">
        <f t="shared" si="22"/>
        <v>0</v>
      </c>
      <c r="I142" s="20">
        <f t="shared" si="23"/>
        <v>0</v>
      </c>
      <c r="J142" s="20">
        <f t="shared" si="24"/>
        <v>0</v>
      </c>
      <c r="K142" s="20">
        <f t="shared" si="25"/>
        <v>0</v>
      </c>
      <c r="L142" s="20">
        <f t="shared" si="26"/>
        <v>0</v>
      </c>
      <c r="M142" s="20">
        <f t="shared" ca="1" si="18"/>
        <v>-6.7567042333805966E-3</v>
      </c>
      <c r="N142" s="20">
        <f t="shared" ca="1" si="27"/>
        <v>0</v>
      </c>
      <c r="O142" s="33">
        <f t="shared" ca="1" si="28"/>
        <v>0</v>
      </c>
      <c r="P142" s="20">
        <f t="shared" ca="1" si="29"/>
        <v>0</v>
      </c>
      <c r="Q142" s="20">
        <f t="shared" ca="1" si="30"/>
        <v>0</v>
      </c>
      <c r="R142" s="11">
        <f t="shared" ca="1" si="19"/>
        <v>6.7567042333805966E-3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1:35" x14ac:dyDescent="0.2">
      <c r="A143" s="67"/>
      <c r="B143" s="67"/>
      <c r="C143" s="67"/>
      <c r="D143" s="69">
        <f t="shared" ref="D143:E206" si="31">A143/A$18</f>
        <v>0</v>
      </c>
      <c r="E143" s="69">
        <f t="shared" si="31"/>
        <v>0</v>
      </c>
      <c r="F143" s="20">
        <f t="shared" ref="F143:G206" si="32">$C143*D143</f>
        <v>0</v>
      </c>
      <c r="G143" s="20">
        <f t="shared" si="32"/>
        <v>0</v>
      </c>
      <c r="H143" s="20">
        <f t="shared" si="22"/>
        <v>0</v>
      </c>
      <c r="I143" s="20">
        <f t="shared" si="23"/>
        <v>0</v>
      </c>
      <c r="J143" s="20">
        <f t="shared" si="24"/>
        <v>0</v>
      </c>
      <c r="K143" s="20">
        <f t="shared" si="25"/>
        <v>0</v>
      </c>
      <c r="L143" s="20">
        <f t="shared" si="26"/>
        <v>0</v>
      </c>
      <c r="M143" s="20">
        <f t="shared" ca="1" si="18"/>
        <v>-6.7567042333805966E-3</v>
      </c>
      <c r="N143" s="20">
        <f t="shared" ca="1" si="27"/>
        <v>0</v>
      </c>
      <c r="O143" s="33">
        <f t="shared" ca="1" si="28"/>
        <v>0</v>
      </c>
      <c r="P143" s="20">
        <f t="shared" ca="1" si="29"/>
        <v>0</v>
      </c>
      <c r="Q143" s="20">
        <f t="shared" ca="1" si="30"/>
        <v>0</v>
      </c>
      <c r="R143" s="11">
        <f t="shared" ca="1" si="19"/>
        <v>6.7567042333805966E-3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1:35" x14ac:dyDescent="0.2">
      <c r="A144" s="67"/>
      <c r="B144" s="67"/>
      <c r="C144" s="67"/>
      <c r="D144" s="69">
        <f t="shared" si="31"/>
        <v>0</v>
      </c>
      <c r="E144" s="69">
        <f t="shared" si="31"/>
        <v>0</v>
      </c>
      <c r="F144" s="20">
        <f t="shared" si="32"/>
        <v>0</v>
      </c>
      <c r="G144" s="20">
        <f t="shared" si="32"/>
        <v>0</v>
      </c>
      <c r="H144" s="20">
        <f t="shared" si="22"/>
        <v>0</v>
      </c>
      <c r="I144" s="20">
        <f t="shared" si="23"/>
        <v>0</v>
      </c>
      <c r="J144" s="20">
        <f t="shared" si="24"/>
        <v>0</v>
      </c>
      <c r="K144" s="20">
        <f t="shared" si="25"/>
        <v>0</v>
      </c>
      <c r="L144" s="20">
        <f t="shared" si="26"/>
        <v>0</v>
      </c>
      <c r="M144" s="20">
        <f t="shared" ca="1" si="18"/>
        <v>-6.7567042333805966E-3</v>
      </c>
      <c r="N144" s="20">
        <f t="shared" ca="1" si="27"/>
        <v>0</v>
      </c>
      <c r="O144" s="33">
        <f t="shared" ca="1" si="28"/>
        <v>0</v>
      </c>
      <c r="P144" s="20">
        <f t="shared" ca="1" si="29"/>
        <v>0</v>
      </c>
      <c r="Q144" s="20">
        <f t="shared" ca="1" si="30"/>
        <v>0</v>
      </c>
      <c r="R144" s="11">
        <f t="shared" ca="1" si="19"/>
        <v>6.7567042333805966E-3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1:35" x14ac:dyDescent="0.2">
      <c r="A145" s="67"/>
      <c r="B145" s="67"/>
      <c r="C145" s="67"/>
      <c r="D145" s="69">
        <f t="shared" si="31"/>
        <v>0</v>
      </c>
      <c r="E145" s="69">
        <f t="shared" si="31"/>
        <v>0</v>
      </c>
      <c r="F145" s="20">
        <f t="shared" si="32"/>
        <v>0</v>
      </c>
      <c r="G145" s="20">
        <f t="shared" si="32"/>
        <v>0</v>
      </c>
      <c r="H145" s="20">
        <f t="shared" si="22"/>
        <v>0</v>
      </c>
      <c r="I145" s="20">
        <f t="shared" si="23"/>
        <v>0</v>
      </c>
      <c r="J145" s="20">
        <f t="shared" si="24"/>
        <v>0</v>
      </c>
      <c r="K145" s="20">
        <f t="shared" si="25"/>
        <v>0</v>
      </c>
      <c r="L145" s="20">
        <f t="shared" si="26"/>
        <v>0</v>
      </c>
      <c r="M145" s="20">
        <f t="shared" ca="1" si="18"/>
        <v>-6.7567042333805966E-3</v>
      </c>
      <c r="N145" s="20">
        <f t="shared" ca="1" si="27"/>
        <v>0</v>
      </c>
      <c r="O145" s="33">
        <f t="shared" ca="1" si="28"/>
        <v>0</v>
      </c>
      <c r="P145" s="20">
        <f t="shared" ca="1" si="29"/>
        <v>0</v>
      </c>
      <c r="Q145" s="20">
        <f t="shared" ca="1" si="30"/>
        <v>0</v>
      </c>
      <c r="R145" s="11">
        <f t="shared" ca="1" si="19"/>
        <v>6.7567042333805966E-3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:35" x14ac:dyDescent="0.2">
      <c r="A146" s="67"/>
      <c r="B146" s="67"/>
      <c r="C146" s="67"/>
      <c r="D146" s="69">
        <f t="shared" si="31"/>
        <v>0</v>
      </c>
      <c r="E146" s="69">
        <f t="shared" si="31"/>
        <v>0</v>
      </c>
      <c r="F146" s="20">
        <f t="shared" si="32"/>
        <v>0</v>
      </c>
      <c r="G146" s="20">
        <f t="shared" si="32"/>
        <v>0</v>
      </c>
      <c r="H146" s="20">
        <f t="shared" si="22"/>
        <v>0</v>
      </c>
      <c r="I146" s="20">
        <f t="shared" si="23"/>
        <v>0</v>
      </c>
      <c r="J146" s="20">
        <f t="shared" si="24"/>
        <v>0</v>
      </c>
      <c r="K146" s="20">
        <f t="shared" si="25"/>
        <v>0</v>
      </c>
      <c r="L146" s="20">
        <f t="shared" si="26"/>
        <v>0</v>
      </c>
      <c r="M146" s="20">
        <f t="shared" ca="1" si="18"/>
        <v>-6.7567042333805966E-3</v>
      </c>
      <c r="N146" s="20">
        <f t="shared" ca="1" si="27"/>
        <v>0</v>
      </c>
      <c r="O146" s="33">
        <f t="shared" ca="1" si="28"/>
        <v>0</v>
      </c>
      <c r="P146" s="20">
        <f t="shared" ca="1" si="29"/>
        <v>0</v>
      </c>
      <c r="Q146" s="20">
        <f t="shared" ca="1" si="30"/>
        <v>0</v>
      </c>
      <c r="R146" s="11">
        <f t="shared" ca="1" si="19"/>
        <v>6.7567042333805966E-3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:35" x14ac:dyDescent="0.2">
      <c r="A147" s="67"/>
      <c r="B147" s="67"/>
      <c r="C147" s="67"/>
      <c r="D147" s="69">
        <f t="shared" si="31"/>
        <v>0</v>
      </c>
      <c r="E147" s="69">
        <f t="shared" si="31"/>
        <v>0</v>
      </c>
      <c r="F147" s="20">
        <f t="shared" si="32"/>
        <v>0</v>
      </c>
      <c r="G147" s="20">
        <f t="shared" si="32"/>
        <v>0</v>
      </c>
      <c r="H147" s="20">
        <f t="shared" si="22"/>
        <v>0</v>
      </c>
      <c r="I147" s="20">
        <f t="shared" si="23"/>
        <v>0</v>
      </c>
      <c r="J147" s="20">
        <f t="shared" si="24"/>
        <v>0</v>
      </c>
      <c r="K147" s="20">
        <f t="shared" si="25"/>
        <v>0</v>
      </c>
      <c r="L147" s="20">
        <f t="shared" si="26"/>
        <v>0</v>
      </c>
      <c r="M147" s="20">
        <f t="shared" ref="M147:M210" ca="1" si="33">+E$4+E$5*D147+E$6*D147^2</f>
        <v>-6.7567042333805966E-3</v>
      </c>
      <c r="N147" s="20">
        <f t="shared" ca="1" si="27"/>
        <v>0</v>
      </c>
      <c r="O147" s="33">
        <f t="shared" ca="1" si="28"/>
        <v>0</v>
      </c>
      <c r="P147" s="20">
        <f t="shared" ca="1" si="29"/>
        <v>0</v>
      </c>
      <c r="Q147" s="20">
        <f t="shared" ca="1" si="30"/>
        <v>0</v>
      </c>
      <c r="R147" s="11">
        <f t="shared" ref="R147:R210" ca="1" si="34">+E147-M147</f>
        <v>6.7567042333805966E-3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1:35" x14ac:dyDescent="0.2">
      <c r="A148" s="67"/>
      <c r="B148" s="67"/>
      <c r="C148" s="67"/>
      <c r="D148" s="69">
        <f t="shared" si="31"/>
        <v>0</v>
      </c>
      <c r="E148" s="69">
        <f t="shared" si="31"/>
        <v>0</v>
      </c>
      <c r="F148" s="20">
        <f t="shared" si="32"/>
        <v>0</v>
      </c>
      <c r="G148" s="20">
        <f t="shared" si="32"/>
        <v>0</v>
      </c>
      <c r="H148" s="20">
        <f t="shared" ref="H148:H211" si="35">C148*D148*D148</f>
        <v>0</v>
      </c>
      <c r="I148" s="20">
        <f t="shared" ref="I148:I211" si="36">C148*D148*D148*D148</f>
        <v>0</v>
      </c>
      <c r="J148" s="20">
        <f t="shared" ref="J148:J211" si="37">C148*D148*D148*D148*D148</f>
        <v>0</v>
      </c>
      <c r="K148" s="20">
        <f t="shared" ref="K148:K211" si="38">C148*E148*D148</f>
        <v>0</v>
      </c>
      <c r="L148" s="20">
        <f t="shared" ref="L148:L211" si="39">C148*E148*D148*D148</f>
        <v>0</v>
      </c>
      <c r="M148" s="20">
        <f t="shared" ca="1" si="33"/>
        <v>-6.7567042333805966E-3</v>
      </c>
      <c r="N148" s="20">
        <f t="shared" ref="N148:N211" ca="1" si="40">C148*(M148-E148)^2</f>
        <v>0</v>
      </c>
      <c r="O148" s="33">
        <f t="shared" ref="O148:O211" ca="1" si="41">(C148*O$1-O$2*F148+O$3*H148)^2</f>
        <v>0</v>
      </c>
      <c r="P148" s="20">
        <f t="shared" ref="P148:P211" ca="1" si="42">(-C148*O$2+O$4*F148-O$5*H148)^2</f>
        <v>0</v>
      </c>
      <c r="Q148" s="20">
        <f t="shared" ref="Q148:Q211" ca="1" si="43">+(C148*O$3-F148*O$5+H148*O$6)^2</f>
        <v>0</v>
      </c>
      <c r="R148" s="11">
        <f t="shared" ca="1" si="34"/>
        <v>6.7567042333805966E-3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1:35" x14ac:dyDescent="0.2">
      <c r="A149" s="67"/>
      <c r="B149" s="67"/>
      <c r="C149" s="67"/>
      <c r="D149" s="69">
        <f t="shared" si="31"/>
        <v>0</v>
      </c>
      <c r="E149" s="69">
        <f t="shared" si="31"/>
        <v>0</v>
      </c>
      <c r="F149" s="20">
        <f t="shared" si="32"/>
        <v>0</v>
      </c>
      <c r="G149" s="20">
        <f t="shared" si="32"/>
        <v>0</v>
      </c>
      <c r="H149" s="20">
        <f t="shared" si="35"/>
        <v>0</v>
      </c>
      <c r="I149" s="20">
        <f t="shared" si="36"/>
        <v>0</v>
      </c>
      <c r="J149" s="20">
        <f t="shared" si="37"/>
        <v>0</v>
      </c>
      <c r="K149" s="20">
        <f t="shared" si="38"/>
        <v>0</v>
      </c>
      <c r="L149" s="20">
        <f t="shared" si="39"/>
        <v>0</v>
      </c>
      <c r="M149" s="20">
        <f t="shared" ca="1" si="33"/>
        <v>-6.7567042333805966E-3</v>
      </c>
      <c r="N149" s="20">
        <f t="shared" ca="1" si="40"/>
        <v>0</v>
      </c>
      <c r="O149" s="33">
        <f t="shared" ca="1" si="41"/>
        <v>0</v>
      </c>
      <c r="P149" s="20">
        <f t="shared" ca="1" si="42"/>
        <v>0</v>
      </c>
      <c r="Q149" s="20">
        <f t="shared" ca="1" si="43"/>
        <v>0</v>
      </c>
      <c r="R149" s="11">
        <f t="shared" ca="1" si="34"/>
        <v>6.7567042333805966E-3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pans="1:35" x14ac:dyDescent="0.2">
      <c r="A150" s="67"/>
      <c r="B150" s="67"/>
      <c r="C150" s="67"/>
      <c r="D150" s="69">
        <f t="shared" si="31"/>
        <v>0</v>
      </c>
      <c r="E150" s="69">
        <f t="shared" si="31"/>
        <v>0</v>
      </c>
      <c r="F150" s="20">
        <f t="shared" si="32"/>
        <v>0</v>
      </c>
      <c r="G150" s="20">
        <f t="shared" si="32"/>
        <v>0</v>
      </c>
      <c r="H150" s="20">
        <f t="shared" si="35"/>
        <v>0</v>
      </c>
      <c r="I150" s="20">
        <f t="shared" si="36"/>
        <v>0</v>
      </c>
      <c r="J150" s="20">
        <f t="shared" si="37"/>
        <v>0</v>
      </c>
      <c r="K150" s="20">
        <f t="shared" si="38"/>
        <v>0</v>
      </c>
      <c r="L150" s="20">
        <f t="shared" si="39"/>
        <v>0</v>
      </c>
      <c r="M150" s="20">
        <f t="shared" ca="1" si="33"/>
        <v>-6.7567042333805966E-3</v>
      </c>
      <c r="N150" s="20">
        <f t="shared" ca="1" si="40"/>
        <v>0</v>
      </c>
      <c r="O150" s="33">
        <f t="shared" ca="1" si="41"/>
        <v>0</v>
      </c>
      <c r="P150" s="20">
        <f t="shared" ca="1" si="42"/>
        <v>0</v>
      </c>
      <c r="Q150" s="20">
        <f t="shared" ca="1" si="43"/>
        <v>0</v>
      </c>
      <c r="R150" s="11">
        <f t="shared" ca="1" si="34"/>
        <v>6.7567042333805966E-3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:35" x14ac:dyDescent="0.2">
      <c r="A151" s="67"/>
      <c r="B151" s="67"/>
      <c r="C151" s="67"/>
      <c r="D151" s="69">
        <f t="shared" si="31"/>
        <v>0</v>
      </c>
      <c r="E151" s="69">
        <f t="shared" si="31"/>
        <v>0</v>
      </c>
      <c r="F151" s="20">
        <f t="shared" si="32"/>
        <v>0</v>
      </c>
      <c r="G151" s="20">
        <f t="shared" si="32"/>
        <v>0</v>
      </c>
      <c r="H151" s="20">
        <f t="shared" si="35"/>
        <v>0</v>
      </c>
      <c r="I151" s="20">
        <f t="shared" si="36"/>
        <v>0</v>
      </c>
      <c r="J151" s="20">
        <f t="shared" si="37"/>
        <v>0</v>
      </c>
      <c r="K151" s="20">
        <f t="shared" si="38"/>
        <v>0</v>
      </c>
      <c r="L151" s="20">
        <f t="shared" si="39"/>
        <v>0</v>
      </c>
      <c r="M151" s="20">
        <f t="shared" ca="1" si="33"/>
        <v>-6.7567042333805966E-3</v>
      </c>
      <c r="N151" s="20">
        <f t="shared" ca="1" si="40"/>
        <v>0</v>
      </c>
      <c r="O151" s="33">
        <f t="shared" ca="1" si="41"/>
        <v>0</v>
      </c>
      <c r="P151" s="20">
        <f t="shared" ca="1" si="42"/>
        <v>0</v>
      </c>
      <c r="Q151" s="20">
        <f t="shared" ca="1" si="43"/>
        <v>0</v>
      </c>
      <c r="R151" s="11">
        <f t="shared" ca="1" si="34"/>
        <v>6.7567042333805966E-3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1:35" x14ac:dyDescent="0.2">
      <c r="A152" s="67"/>
      <c r="B152" s="67"/>
      <c r="C152" s="67"/>
      <c r="D152" s="69">
        <f t="shared" si="31"/>
        <v>0</v>
      </c>
      <c r="E152" s="69">
        <f t="shared" si="31"/>
        <v>0</v>
      </c>
      <c r="F152" s="20">
        <f t="shared" si="32"/>
        <v>0</v>
      </c>
      <c r="G152" s="20">
        <f t="shared" si="32"/>
        <v>0</v>
      </c>
      <c r="H152" s="20">
        <f t="shared" si="35"/>
        <v>0</v>
      </c>
      <c r="I152" s="20">
        <f t="shared" si="36"/>
        <v>0</v>
      </c>
      <c r="J152" s="20">
        <f t="shared" si="37"/>
        <v>0</v>
      </c>
      <c r="K152" s="20">
        <f t="shared" si="38"/>
        <v>0</v>
      </c>
      <c r="L152" s="20">
        <f t="shared" si="39"/>
        <v>0</v>
      </c>
      <c r="M152" s="20">
        <f t="shared" ca="1" si="33"/>
        <v>-6.7567042333805966E-3</v>
      </c>
      <c r="N152" s="20">
        <f t="shared" ca="1" si="40"/>
        <v>0</v>
      </c>
      <c r="O152" s="33">
        <f t="shared" ca="1" si="41"/>
        <v>0</v>
      </c>
      <c r="P152" s="20">
        <f t="shared" ca="1" si="42"/>
        <v>0</v>
      </c>
      <c r="Q152" s="20">
        <f t="shared" ca="1" si="43"/>
        <v>0</v>
      </c>
      <c r="R152" s="11">
        <f t="shared" ca="1" si="34"/>
        <v>6.7567042333805966E-3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:35" x14ac:dyDescent="0.2">
      <c r="A153" s="67"/>
      <c r="B153" s="67"/>
      <c r="C153" s="67"/>
      <c r="D153" s="69">
        <f t="shared" si="31"/>
        <v>0</v>
      </c>
      <c r="E153" s="69">
        <f t="shared" si="31"/>
        <v>0</v>
      </c>
      <c r="F153" s="20">
        <f t="shared" si="32"/>
        <v>0</v>
      </c>
      <c r="G153" s="20">
        <f t="shared" si="32"/>
        <v>0</v>
      </c>
      <c r="H153" s="20">
        <f t="shared" si="35"/>
        <v>0</v>
      </c>
      <c r="I153" s="20">
        <f t="shared" si="36"/>
        <v>0</v>
      </c>
      <c r="J153" s="20">
        <f t="shared" si="37"/>
        <v>0</v>
      </c>
      <c r="K153" s="20">
        <f t="shared" si="38"/>
        <v>0</v>
      </c>
      <c r="L153" s="20">
        <f t="shared" si="39"/>
        <v>0</v>
      </c>
      <c r="M153" s="20">
        <f t="shared" ca="1" si="33"/>
        <v>-6.7567042333805966E-3</v>
      </c>
      <c r="N153" s="20">
        <f t="shared" ca="1" si="40"/>
        <v>0</v>
      </c>
      <c r="O153" s="33">
        <f t="shared" ca="1" si="41"/>
        <v>0</v>
      </c>
      <c r="P153" s="20">
        <f t="shared" ca="1" si="42"/>
        <v>0</v>
      </c>
      <c r="Q153" s="20">
        <f t="shared" ca="1" si="43"/>
        <v>0</v>
      </c>
      <c r="R153" s="11">
        <f t="shared" ca="1" si="34"/>
        <v>6.7567042333805966E-3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1:35" x14ac:dyDescent="0.2">
      <c r="A154" s="67"/>
      <c r="B154" s="67"/>
      <c r="C154" s="67"/>
      <c r="D154" s="69">
        <f t="shared" si="31"/>
        <v>0</v>
      </c>
      <c r="E154" s="69">
        <f t="shared" si="31"/>
        <v>0</v>
      </c>
      <c r="F154" s="20">
        <f t="shared" si="32"/>
        <v>0</v>
      </c>
      <c r="G154" s="20">
        <f t="shared" si="32"/>
        <v>0</v>
      </c>
      <c r="H154" s="20">
        <f t="shared" si="35"/>
        <v>0</v>
      </c>
      <c r="I154" s="20">
        <f t="shared" si="36"/>
        <v>0</v>
      </c>
      <c r="J154" s="20">
        <f t="shared" si="37"/>
        <v>0</v>
      </c>
      <c r="K154" s="20">
        <f t="shared" si="38"/>
        <v>0</v>
      </c>
      <c r="L154" s="20">
        <f t="shared" si="39"/>
        <v>0</v>
      </c>
      <c r="M154" s="20">
        <f t="shared" ca="1" si="33"/>
        <v>-6.7567042333805966E-3</v>
      </c>
      <c r="N154" s="20">
        <f t="shared" ca="1" si="40"/>
        <v>0</v>
      </c>
      <c r="O154" s="33">
        <f t="shared" ca="1" si="41"/>
        <v>0</v>
      </c>
      <c r="P154" s="20">
        <f t="shared" ca="1" si="42"/>
        <v>0</v>
      </c>
      <c r="Q154" s="20">
        <f t="shared" ca="1" si="43"/>
        <v>0</v>
      </c>
      <c r="R154" s="11">
        <f t="shared" ca="1" si="34"/>
        <v>6.7567042333805966E-3</v>
      </c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1:35" x14ac:dyDescent="0.2">
      <c r="A155" s="67"/>
      <c r="B155" s="67"/>
      <c r="C155" s="67"/>
      <c r="D155" s="69">
        <f t="shared" si="31"/>
        <v>0</v>
      </c>
      <c r="E155" s="69">
        <f t="shared" si="31"/>
        <v>0</v>
      </c>
      <c r="F155" s="20">
        <f t="shared" si="32"/>
        <v>0</v>
      </c>
      <c r="G155" s="20">
        <f t="shared" si="32"/>
        <v>0</v>
      </c>
      <c r="H155" s="20">
        <f t="shared" si="35"/>
        <v>0</v>
      </c>
      <c r="I155" s="20">
        <f t="shared" si="36"/>
        <v>0</v>
      </c>
      <c r="J155" s="20">
        <f t="shared" si="37"/>
        <v>0</v>
      </c>
      <c r="K155" s="20">
        <f t="shared" si="38"/>
        <v>0</v>
      </c>
      <c r="L155" s="20">
        <f t="shared" si="39"/>
        <v>0</v>
      </c>
      <c r="M155" s="20">
        <f t="shared" ca="1" si="33"/>
        <v>-6.7567042333805966E-3</v>
      </c>
      <c r="N155" s="20">
        <f t="shared" ca="1" si="40"/>
        <v>0</v>
      </c>
      <c r="O155" s="33">
        <f t="shared" ca="1" si="41"/>
        <v>0</v>
      </c>
      <c r="P155" s="20">
        <f t="shared" ca="1" si="42"/>
        <v>0</v>
      </c>
      <c r="Q155" s="20">
        <f t="shared" ca="1" si="43"/>
        <v>0</v>
      </c>
      <c r="R155" s="11">
        <f t="shared" ca="1" si="34"/>
        <v>6.7567042333805966E-3</v>
      </c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pans="1:35" x14ac:dyDescent="0.2">
      <c r="A156" s="67"/>
      <c r="B156" s="67"/>
      <c r="C156" s="67"/>
      <c r="D156" s="69">
        <f t="shared" si="31"/>
        <v>0</v>
      </c>
      <c r="E156" s="69">
        <f t="shared" si="31"/>
        <v>0</v>
      </c>
      <c r="F156" s="20">
        <f t="shared" si="32"/>
        <v>0</v>
      </c>
      <c r="G156" s="20">
        <f t="shared" si="32"/>
        <v>0</v>
      </c>
      <c r="H156" s="20">
        <f t="shared" si="35"/>
        <v>0</v>
      </c>
      <c r="I156" s="20">
        <f t="shared" si="36"/>
        <v>0</v>
      </c>
      <c r="J156" s="20">
        <f t="shared" si="37"/>
        <v>0</v>
      </c>
      <c r="K156" s="20">
        <f t="shared" si="38"/>
        <v>0</v>
      </c>
      <c r="L156" s="20">
        <f t="shared" si="39"/>
        <v>0</v>
      </c>
      <c r="M156" s="20">
        <f t="shared" ca="1" si="33"/>
        <v>-6.7567042333805966E-3</v>
      </c>
      <c r="N156" s="20">
        <f t="shared" ca="1" si="40"/>
        <v>0</v>
      </c>
      <c r="O156" s="33">
        <f t="shared" ca="1" si="41"/>
        <v>0</v>
      </c>
      <c r="P156" s="20">
        <f t="shared" ca="1" si="42"/>
        <v>0</v>
      </c>
      <c r="Q156" s="20">
        <f t="shared" ca="1" si="43"/>
        <v>0</v>
      </c>
      <c r="R156" s="11">
        <f t="shared" ca="1" si="34"/>
        <v>6.7567042333805966E-3</v>
      </c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pans="1:35" x14ac:dyDescent="0.2">
      <c r="A157" s="67"/>
      <c r="B157" s="67"/>
      <c r="C157" s="67"/>
      <c r="D157" s="69">
        <f t="shared" si="31"/>
        <v>0</v>
      </c>
      <c r="E157" s="69">
        <f t="shared" si="31"/>
        <v>0</v>
      </c>
      <c r="F157" s="20">
        <f t="shared" si="32"/>
        <v>0</v>
      </c>
      <c r="G157" s="20">
        <f t="shared" si="32"/>
        <v>0</v>
      </c>
      <c r="H157" s="20">
        <f t="shared" si="35"/>
        <v>0</v>
      </c>
      <c r="I157" s="20">
        <f t="shared" si="36"/>
        <v>0</v>
      </c>
      <c r="J157" s="20">
        <f t="shared" si="37"/>
        <v>0</v>
      </c>
      <c r="K157" s="20">
        <f t="shared" si="38"/>
        <v>0</v>
      </c>
      <c r="L157" s="20">
        <f t="shared" si="39"/>
        <v>0</v>
      </c>
      <c r="M157" s="20">
        <f t="shared" ca="1" si="33"/>
        <v>-6.7567042333805966E-3</v>
      </c>
      <c r="N157" s="20">
        <f t="shared" ca="1" si="40"/>
        <v>0</v>
      </c>
      <c r="O157" s="33">
        <f t="shared" ca="1" si="41"/>
        <v>0</v>
      </c>
      <c r="P157" s="20">
        <f t="shared" ca="1" si="42"/>
        <v>0</v>
      </c>
      <c r="Q157" s="20">
        <f t="shared" ca="1" si="43"/>
        <v>0</v>
      </c>
      <c r="R157" s="11">
        <f t="shared" ca="1" si="34"/>
        <v>6.7567042333805966E-3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pans="1:35" x14ac:dyDescent="0.2">
      <c r="A158" s="67"/>
      <c r="B158" s="67"/>
      <c r="C158" s="67"/>
      <c r="D158" s="69">
        <f t="shared" si="31"/>
        <v>0</v>
      </c>
      <c r="E158" s="69">
        <f t="shared" si="31"/>
        <v>0</v>
      </c>
      <c r="F158" s="20">
        <f t="shared" si="32"/>
        <v>0</v>
      </c>
      <c r="G158" s="20">
        <f t="shared" si="32"/>
        <v>0</v>
      </c>
      <c r="H158" s="20">
        <f t="shared" si="35"/>
        <v>0</v>
      </c>
      <c r="I158" s="20">
        <f t="shared" si="36"/>
        <v>0</v>
      </c>
      <c r="J158" s="20">
        <f t="shared" si="37"/>
        <v>0</v>
      </c>
      <c r="K158" s="20">
        <f t="shared" si="38"/>
        <v>0</v>
      </c>
      <c r="L158" s="20">
        <f t="shared" si="39"/>
        <v>0</v>
      </c>
      <c r="M158" s="20">
        <f t="shared" ca="1" si="33"/>
        <v>-6.7567042333805966E-3</v>
      </c>
      <c r="N158" s="20">
        <f t="shared" ca="1" si="40"/>
        <v>0</v>
      </c>
      <c r="O158" s="33">
        <f t="shared" ca="1" si="41"/>
        <v>0</v>
      </c>
      <c r="P158" s="20">
        <f t="shared" ca="1" si="42"/>
        <v>0</v>
      </c>
      <c r="Q158" s="20">
        <f t="shared" ca="1" si="43"/>
        <v>0</v>
      </c>
      <c r="R158" s="11">
        <f t="shared" ca="1" si="34"/>
        <v>6.7567042333805966E-3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pans="1:35" x14ac:dyDescent="0.2">
      <c r="A159" s="67"/>
      <c r="B159" s="67"/>
      <c r="C159" s="67"/>
      <c r="D159" s="69">
        <f t="shared" si="31"/>
        <v>0</v>
      </c>
      <c r="E159" s="69">
        <f t="shared" si="31"/>
        <v>0</v>
      </c>
      <c r="F159" s="20">
        <f t="shared" si="32"/>
        <v>0</v>
      </c>
      <c r="G159" s="20">
        <f t="shared" si="32"/>
        <v>0</v>
      </c>
      <c r="H159" s="20">
        <f t="shared" si="35"/>
        <v>0</v>
      </c>
      <c r="I159" s="20">
        <f t="shared" si="36"/>
        <v>0</v>
      </c>
      <c r="J159" s="20">
        <f t="shared" si="37"/>
        <v>0</v>
      </c>
      <c r="K159" s="20">
        <f t="shared" si="38"/>
        <v>0</v>
      </c>
      <c r="L159" s="20">
        <f t="shared" si="39"/>
        <v>0</v>
      </c>
      <c r="M159" s="20">
        <f t="shared" ca="1" si="33"/>
        <v>-6.7567042333805966E-3</v>
      </c>
      <c r="N159" s="20">
        <f t="shared" ca="1" si="40"/>
        <v>0</v>
      </c>
      <c r="O159" s="33">
        <f t="shared" ca="1" si="41"/>
        <v>0</v>
      </c>
      <c r="P159" s="20">
        <f t="shared" ca="1" si="42"/>
        <v>0</v>
      </c>
      <c r="Q159" s="20">
        <f t="shared" ca="1" si="43"/>
        <v>0</v>
      </c>
      <c r="R159" s="11">
        <f t="shared" ca="1" si="34"/>
        <v>6.7567042333805966E-3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pans="1:35" x14ac:dyDescent="0.2">
      <c r="A160" s="67"/>
      <c r="B160" s="67"/>
      <c r="C160" s="67"/>
      <c r="D160" s="69">
        <f t="shared" si="31"/>
        <v>0</v>
      </c>
      <c r="E160" s="69">
        <f t="shared" si="31"/>
        <v>0</v>
      </c>
      <c r="F160" s="20">
        <f t="shared" si="32"/>
        <v>0</v>
      </c>
      <c r="G160" s="20">
        <f t="shared" si="32"/>
        <v>0</v>
      </c>
      <c r="H160" s="20">
        <f t="shared" si="35"/>
        <v>0</v>
      </c>
      <c r="I160" s="20">
        <f t="shared" si="36"/>
        <v>0</v>
      </c>
      <c r="J160" s="20">
        <f t="shared" si="37"/>
        <v>0</v>
      </c>
      <c r="K160" s="20">
        <f t="shared" si="38"/>
        <v>0</v>
      </c>
      <c r="L160" s="20">
        <f t="shared" si="39"/>
        <v>0</v>
      </c>
      <c r="M160" s="20">
        <f t="shared" ca="1" si="33"/>
        <v>-6.7567042333805966E-3</v>
      </c>
      <c r="N160" s="20">
        <f t="shared" ca="1" si="40"/>
        <v>0</v>
      </c>
      <c r="O160" s="33">
        <f t="shared" ca="1" si="41"/>
        <v>0</v>
      </c>
      <c r="P160" s="20">
        <f t="shared" ca="1" si="42"/>
        <v>0</v>
      </c>
      <c r="Q160" s="20">
        <f t="shared" ca="1" si="43"/>
        <v>0</v>
      </c>
      <c r="R160" s="11">
        <f t="shared" ca="1" si="34"/>
        <v>6.7567042333805966E-3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pans="1:35" x14ac:dyDescent="0.2">
      <c r="A161" s="67"/>
      <c r="B161" s="67"/>
      <c r="C161" s="67"/>
      <c r="D161" s="69">
        <f t="shared" si="31"/>
        <v>0</v>
      </c>
      <c r="E161" s="69">
        <f t="shared" si="31"/>
        <v>0</v>
      </c>
      <c r="F161" s="20">
        <f t="shared" si="32"/>
        <v>0</v>
      </c>
      <c r="G161" s="20">
        <f t="shared" si="32"/>
        <v>0</v>
      </c>
      <c r="H161" s="20">
        <f t="shared" si="35"/>
        <v>0</v>
      </c>
      <c r="I161" s="20">
        <f t="shared" si="36"/>
        <v>0</v>
      </c>
      <c r="J161" s="20">
        <f t="shared" si="37"/>
        <v>0</v>
      </c>
      <c r="K161" s="20">
        <f t="shared" si="38"/>
        <v>0</v>
      </c>
      <c r="L161" s="20">
        <f t="shared" si="39"/>
        <v>0</v>
      </c>
      <c r="M161" s="20">
        <f t="shared" ca="1" si="33"/>
        <v>-6.7567042333805966E-3</v>
      </c>
      <c r="N161" s="20">
        <f t="shared" ca="1" si="40"/>
        <v>0</v>
      </c>
      <c r="O161" s="33">
        <f t="shared" ca="1" si="41"/>
        <v>0</v>
      </c>
      <c r="P161" s="20">
        <f t="shared" ca="1" si="42"/>
        <v>0</v>
      </c>
      <c r="Q161" s="20">
        <f t="shared" ca="1" si="43"/>
        <v>0</v>
      </c>
      <c r="R161" s="11">
        <f t="shared" ca="1" si="34"/>
        <v>6.7567042333805966E-3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pans="1:35" x14ac:dyDescent="0.2">
      <c r="A162" s="67"/>
      <c r="B162" s="67"/>
      <c r="C162" s="67"/>
      <c r="D162" s="69">
        <f t="shared" si="31"/>
        <v>0</v>
      </c>
      <c r="E162" s="69">
        <f t="shared" si="31"/>
        <v>0</v>
      </c>
      <c r="F162" s="20">
        <f t="shared" si="32"/>
        <v>0</v>
      </c>
      <c r="G162" s="20">
        <f t="shared" si="32"/>
        <v>0</v>
      </c>
      <c r="H162" s="20">
        <f t="shared" si="35"/>
        <v>0</v>
      </c>
      <c r="I162" s="20">
        <f t="shared" si="36"/>
        <v>0</v>
      </c>
      <c r="J162" s="20">
        <f t="shared" si="37"/>
        <v>0</v>
      </c>
      <c r="K162" s="20">
        <f t="shared" si="38"/>
        <v>0</v>
      </c>
      <c r="L162" s="20">
        <f t="shared" si="39"/>
        <v>0</v>
      </c>
      <c r="M162" s="20">
        <f t="shared" ca="1" si="33"/>
        <v>-6.7567042333805966E-3</v>
      </c>
      <c r="N162" s="20">
        <f t="shared" ca="1" si="40"/>
        <v>0</v>
      </c>
      <c r="O162" s="33">
        <f t="shared" ca="1" si="41"/>
        <v>0</v>
      </c>
      <c r="P162" s="20">
        <f t="shared" ca="1" si="42"/>
        <v>0</v>
      </c>
      <c r="Q162" s="20">
        <f t="shared" ca="1" si="43"/>
        <v>0</v>
      </c>
      <c r="R162" s="11">
        <f t="shared" ca="1" si="34"/>
        <v>6.7567042333805966E-3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pans="1:35" x14ac:dyDescent="0.2">
      <c r="A163" s="67"/>
      <c r="B163" s="67"/>
      <c r="C163" s="67"/>
      <c r="D163" s="69">
        <f t="shared" si="31"/>
        <v>0</v>
      </c>
      <c r="E163" s="69">
        <f t="shared" si="31"/>
        <v>0</v>
      </c>
      <c r="F163" s="20">
        <f t="shared" si="32"/>
        <v>0</v>
      </c>
      <c r="G163" s="20">
        <f t="shared" si="32"/>
        <v>0</v>
      </c>
      <c r="H163" s="20">
        <f t="shared" si="35"/>
        <v>0</v>
      </c>
      <c r="I163" s="20">
        <f t="shared" si="36"/>
        <v>0</v>
      </c>
      <c r="J163" s="20">
        <f t="shared" si="37"/>
        <v>0</v>
      </c>
      <c r="K163" s="20">
        <f t="shared" si="38"/>
        <v>0</v>
      </c>
      <c r="L163" s="20">
        <f t="shared" si="39"/>
        <v>0</v>
      </c>
      <c r="M163" s="20">
        <f t="shared" ca="1" si="33"/>
        <v>-6.7567042333805966E-3</v>
      </c>
      <c r="N163" s="20">
        <f t="shared" ca="1" si="40"/>
        <v>0</v>
      </c>
      <c r="O163" s="33">
        <f t="shared" ca="1" si="41"/>
        <v>0</v>
      </c>
      <c r="P163" s="20">
        <f t="shared" ca="1" si="42"/>
        <v>0</v>
      </c>
      <c r="Q163" s="20">
        <f t="shared" ca="1" si="43"/>
        <v>0</v>
      </c>
      <c r="R163" s="11">
        <f t="shared" ca="1" si="34"/>
        <v>6.7567042333805966E-3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pans="1:35" x14ac:dyDescent="0.2">
      <c r="A164" s="67"/>
      <c r="B164" s="67"/>
      <c r="C164" s="67"/>
      <c r="D164" s="69">
        <f t="shared" si="31"/>
        <v>0</v>
      </c>
      <c r="E164" s="69">
        <f t="shared" si="31"/>
        <v>0</v>
      </c>
      <c r="F164" s="20">
        <f t="shared" si="32"/>
        <v>0</v>
      </c>
      <c r="G164" s="20">
        <f t="shared" si="32"/>
        <v>0</v>
      </c>
      <c r="H164" s="20">
        <f t="shared" si="35"/>
        <v>0</v>
      </c>
      <c r="I164" s="20">
        <f t="shared" si="36"/>
        <v>0</v>
      </c>
      <c r="J164" s="20">
        <f t="shared" si="37"/>
        <v>0</v>
      </c>
      <c r="K164" s="20">
        <f t="shared" si="38"/>
        <v>0</v>
      </c>
      <c r="L164" s="20">
        <f t="shared" si="39"/>
        <v>0</v>
      </c>
      <c r="M164" s="20">
        <f t="shared" ca="1" si="33"/>
        <v>-6.7567042333805966E-3</v>
      </c>
      <c r="N164" s="20">
        <f t="shared" ca="1" si="40"/>
        <v>0</v>
      </c>
      <c r="O164" s="33">
        <f t="shared" ca="1" si="41"/>
        <v>0</v>
      </c>
      <c r="P164" s="20">
        <f t="shared" ca="1" si="42"/>
        <v>0</v>
      </c>
      <c r="Q164" s="20">
        <f t="shared" ca="1" si="43"/>
        <v>0</v>
      </c>
      <c r="R164" s="11">
        <f t="shared" ca="1" si="34"/>
        <v>6.7567042333805966E-3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pans="1:35" x14ac:dyDescent="0.2">
      <c r="A165" s="67"/>
      <c r="B165" s="67"/>
      <c r="C165" s="67"/>
      <c r="D165" s="69">
        <f t="shared" si="31"/>
        <v>0</v>
      </c>
      <c r="E165" s="69">
        <f t="shared" si="31"/>
        <v>0</v>
      </c>
      <c r="F165" s="20">
        <f t="shared" si="32"/>
        <v>0</v>
      </c>
      <c r="G165" s="20">
        <f t="shared" si="32"/>
        <v>0</v>
      </c>
      <c r="H165" s="20">
        <f t="shared" si="35"/>
        <v>0</v>
      </c>
      <c r="I165" s="20">
        <f t="shared" si="36"/>
        <v>0</v>
      </c>
      <c r="J165" s="20">
        <f t="shared" si="37"/>
        <v>0</v>
      </c>
      <c r="K165" s="20">
        <f t="shared" si="38"/>
        <v>0</v>
      </c>
      <c r="L165" s="20">
        <f t="shared" si="39"/>
        <v>0</v>
      </c>
      <c r="M165" s="20">
        <f t="shared" ca="1" si="33"/>
        <v>-6.7567042333805966E-3</v>
      </c>
      <c r="N165" s="20">
        <f t="shared" ca="1" si="40"/>
        <v>0</v>
      </c>
      <c r="O165" s="33">
        <f t="shared" ca="1" si="41"/>
        <v>0</v>
      </c>
      <c r="P165" s="20">
        <f t="shared" ca="1" si="42"/>
        <v>0</v>
      </c>
      <c r="Q165" s="20">
        <f t="shared" ca="1" si="43"/>
        <v>0</v>
      </c>
      <c r="R165" s="11">
        <f t="shared" ca="1" si="34"/>
        <v>6.7567042333805966E-3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1:35" x14ac:dyDescent="0.2">
      <c r="A166" s="67"/>
      <c r="B166" s="67"/>
      <c r="C166" s="67"/>
      <c r="D166" s="69">
        <f t="shared" si="31"/>
        <v>0</v>
      </c>
      <c r="E166" s="69">
        <f t="shared" si="31"/>
        <v>0</v>
      </c>
      <c r="F166" s="20">
        <f t="shared" si="32"/>
        <v>0</v>
      </c>
      <c r="G166" s="20">
        <f t="shared" si="32"/>
        <v>0</v>
      </c>
      <c r="H166" s="20">
        <f t="shared" si="35"/>
        <v>0</v>
      </c>
      <c r="I166" s="20">
        <f t="shared" si="36"/>
        <v>0</v>
      </c>
      <c r="J166" s="20">
        <f t="shared" si="37"/>
        <v>0</v>
      </c>
      <c r="K166" s="20">
        <f t="shared" si="38"/>
        <v>0</v>
      </c>
      <c r="L166" s="20">
        <f t="shared" si="39"/>
        <v>0</v>
      </c>
      <c r="M166" s="20">
        <f t="shared" ca="1" si="33"/>
        <v>-6.7567042333805966E-3</v>
      </c>
      <c r="N166" s="20">
        <f t="shared" ca="1" si="40"/>
        <v>0</v>
      </c>
      <c r="O166" s="33">
        <f t="shared" ca="1" si="41"/>
        <v>0</v>
      </c>
      <c r="P166" s="20">
        <f t="shared" ca="1" si="42"/>
        <v>0</v>
      </c>
      <c r="Q166" s="20">
        <f t="shared" ca="1" si="43"/>
        <v>0</v>
      </c>
      <c r="R166" s="11">
        <f t="shared" ca="1" si="34"/>
        <v>6.7567042333805966E-3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1:35" x14ac:dyDescent="0.2">
      <c r="A167" s="67"/>
      <c r="B167" s="67"/>
      <c r="C167" s="67"/>
      <c r="D167" s="69">
        <f t="shared" si="31"/>
        <v>0</v>
      </c>
      <c r="E167" s="69">
        <f t="shared" si="31"/>
        <v>0</v>
      </c>
      <c r="F167" s="20">
        <f t="shared" si="32"/>
        <v>0</v>
      </c>
      <c r="G167" s="20">
        <f t="shared" si="32"/>
        <v>0</v>
      </c>
      <c r="H167" s="20">
        <f t="shared" si="35"/>
        <v>0</v>
      </c>
      <c r="I167" s="20">
        <f t="shared" si="36"/>
        <v>0</v>
      </c>
      <c r="J167" s="20">
        <f t="shared" si="37"/>
        <v>0</v>
      </c>
      <c r="K167" s="20">
        <f t="shared" si="38"/>
        <v>0</v>
      </c>
      <c r="L167" s="20">
        <f t="shared" si="39"/>
        <v>0</v>
      </c>
      <c r="M167" s="20">
        <f t="shared" ca="1" si="33"/>
        <v>-6.7567042333805966E-3</v>
      </c>
      <c r="N167" s="20">
        <f t="shared" ca="1" si="40"/>
        <v>0</v>
      </c>
      <c r="O167" s="33">
        <f t="shared" ca="1" si="41"/>
        <v>0</v>
      </c>
      <c r="P167" s="20">
        <f t="shared" ca="1" si="42"/>
        <v>0</v>
      </c>
      <c r="Q167" s="20">
        <f t="shared" ca="1" si="43"/>
        <v>0</v>
      </c>
      <c r="R167" s="11">
        <f t="shared" ca="1" si="34"/>
        <v>6.7567042333805966E-3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pans="1:35" x14ac:dyDescent="0.2">
      <c r="A168" s="67"/>
      <c r="B168" s="67"/>
      <c r="C168" s="67"/>
      <c r="D168" s="69">
        <f t="shared" si="31"/>
        <v>0</v>
      </c>
      <c r="E168" s="69">
        <f t="shared" si="31"/>
        <v>0</v>
      </c>
      <c r="F168" s="20">
        <f t="shared" si="32"/>
        <v>0</v>
      </c>
      <c r="G168" s="20">
        <f t="shared" si="32"/>
        <v>0</v>
      </c>
      <c r="H168" s="20">
        <f t="shared" si="35"/>
        <v>0</v>
      </c>
      <c r="I168" s="20">
        <f t="shared" si="36"/>
        <v>0</v>
      </c>
      <c r="J168" s="20">
        <f t="shared" si="37"/>
        <v>0</v>
      </c>
      <c r="K168" s="20">
        <f t="shared" si="38"/>
        <v>0</v>
      </c>
      <c r="L168" s="20">
        <f t="shared" si="39"/>
        <v>0</v>
      </c>
      <c r="M168" s="20">
        <f t="shared" ca="1" si="33"/>
        <v>-6.7567042333805966E-3</v>
      </c>
      <c r="N168" s="20">
        <f t="shared" ca="1" si="40"/>
        <v>0</v>
      </c>
      <c r="O168" s="33">
        <f t="shared" ca="1" si="41"/>
        <v>0</v>
      </c>
      <c r="P168" s="20">
        <f t="shared" ca="1" si="42"/>
        <v>0</v>
      </c>
      <c r="Q168" s="20">
        <f t="shared" ca="1" si="43"/>
        <v>0</v>
      </c>
      <c r="R168" s="11">
        <f t="shared" ca="1" si="34"/>
        <v>6.7567042333805966E-3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pans="1:35" x14ac:dyDescent="0.2">
      <c r="A169" s="67"/>
      <c r="B169" s="67"/>
      <c r="C169" s="67"/>
      <c r="D169" s="69">
        <f t="shared" si="31"/>
        <v>0</v>
      </c>
      <c r="E169" s="69">
        <f t="shared" si="31"/>
        <v>0</v>
      </c>
      <c r="F169" s="20">
        <f t="shared" si="32"/>
        <v>0</v>
      </c>
      <c r="G169" s="20">
        <f t="shared" si="32"/>
        <v>0</v>
      </c>
      <c r="H169" s="20">
        <f t="shared" si="35"/>
        <v>0</v>
      </c>
      <c r="I169" s="20">
        <f t="shared" si="36"/>
        <v>0</v>
      </c>
      <c r="J169" s="20">
        <f t="shared" si="37"/>
        <v>0</v>
      </c>
      <c r="K169" s="20">
        <f t="shared" si="38"/>
        <v>0</v>
      </c>
      <c r="L169" s="20">
        <f t="shared" si="39"/>
        <v>0</v>
      </c>
      <c r="M169" s="20">
        <f t="shared" ca="1" si="33"/>
        <v>-6.7567042333805966E-3</v>
      </c>
      <c r="N169" s="20">
        <f t="shared" ca="1" si="40"/>
        <v>0</v>
      </c>
      <c r="O169" s="33">
        <f t="shared" ca="1" si="41"/>
        <v>0</v>
      </c>
      <c r="P169" s="20">
        <f t="shared" ca="1" si="42"/>
        <v>0</v>
      </c>
      <c r="Q169" s="20">
        <f t="shared" ca="1" si="43"/>
        <v>0</v>
      </c>
      <c r="R169" s="11">
        <f t="shared" ca="1" si="34"/>
        <v>6.7567042333805966E-3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pans="1:35" x14ac:dyDescent="0.2">
      <c r="A170" s="67"/>
      <c r="B170" s="67"/>
      <c r="C170" s="67"/>
      <c r="D170" s="69">
        <f t="shared" si="31"/>
        <v>0</v>
      </c>
      <c r="E170" s="69">
        <f t="shared" si="31"/>
        <v>0</v>
      </c>
      <c r="F170" s="20">
        <f t="shared" si="32"/>
        <v>0</v>
      </c>
      <c r="G170" s="20">
        <f t="shared" si="32"/>
        <v>0</v>
      </c>
      <c r="H170" s="20">
        <f t="shared" si="35"/>
        <v>0</v>
      </c>
      <c r="I170" s="20">
        <f t="shared" si="36"/>
        <v>0</v>
      </c>
      <c r="J170" s="20">
        <f t="shared" si="37"/>
        <v>0</v>
      </c>
      <c r="K170" s="20">
        <f t="shared" si="38"/>
        <v>0</v>
      </c>
      <c r="L170" s="20">
        <f t="shared" si="39"/>
        <v>0</v>
      </c>
      <c r="M170" s="20">
        <f t="shared" ca="1" si="33"/>
        <v>-6.7567042333805966E-3</v>
      </c>
      <c r="N170" s="20">
        <f t="shared" ca="1" si="40"/>
        <v>0</v>
      </c>
      <c r="O170" s="33">
        <f t="shared" ca="1" si="41"/>
        <v>0</v>
      </c>
      <c r="P170" s="20">
        <f t="shared" ca="1" si="42"/>
        <v>0</v>
      </c>
      <c r="Q170" s="20">
        <f t="shared" ca="1" si="43"/>
        <v>0</v>
      </c>
      <c r="R170" s="11">
        <f t="shared" ca="1" si="34"/>
        <v>6.7567042333805966E-3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pans="1:35" x14ac:dyDescent="0.2">
      <c r="A171" s="67"/>
      <c r="B171" s="67"/>
      <c r="C171" s="67"/>
      <c r="D171" s="69">
        <f t="shared" si="31"/>
        <v>0</v>
      </c>
      <c r="E171" s="69">
        <f t="shared" si="31"/>
        <v>0</v>
      </c>
      <c r="F171" s="20">
        <f t="shared" si="32"/>
        <v>0</v>
      </c>
      <c r="G171" s="20">
        <f t="shared" si="32"/>
        <v>0</v>
      </c>
      <c r="H171" s="20">
        <f t="shared" si="35"/>
        <v>0</v>
      </c>
      <c r="I171" s="20">
        <f t="shared" si="36"/>
        <v>0</v>
      </c>
      <c r="J171" s="20">
        <f t="shared" si="37"/>
        <v>0</v>
      </c>
      <c r="K171" s="20">
        <f t="shared" si="38"/>
        <v>0</v>
      </c>
      <c r="L171" s="20">
        <f t="shared" si="39"/>
        <v>0</v>
      </c>
      <c r="M171" s="20">
        <f t="shared" ca="1" si="33"/>
        <v>-6.7567042333805966E-3</v>
      </c>
      <c r="N171" s="20">
        <f t="shared" ca="1" si="40"/>
        <v>0</v>
      </c>
      <c r="O171" s="33">
        <f t="shared" ca="1" si="41"/>
        <v>0</v>
      </c>
      <c r="P171" s="20">
        <f t="shared" ca="1" si="42"/>
        <v>0</v>
      </c>
      <c r="Q171" s="20">
        <f t="shared" ca="1" si="43"/>
        <v>0</v>
      </c>
      <c r="R171" s="11">
        <f t="shared" ca="1" si="34"/>
        <v>6.7567042333805966E-3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pans="1:35" x14ac:dyDescent="0.2">
      <c r="A172" s="67"/>
      <c r="B172" s="67"/>
      <c r="C172" s="67"/>
      <c r="D172" s="69">
        <f t="shared" si="31"/>
        <v>0</v>
      </c>
      <c r="E172" s="69">
        <f t="shared" si="31"/>
        <v>0</v>
      </c>
      <c r="F172" s="20">
        <f t="shared" si="32"/>
        <v>0</v>
      </c>
      <c r="G172" s="20">
        <f t="shared" si="32"/>
        <v>0</v>
      </c>
      <c r="H172" s="20">
        <f t="shared" si="35"/>
        <v>0</v>
      </c>
      <c r="I172" s="20">
        <f t="shared" si="36"/>
        <v>0</v>
      </c>
      <c r="J172" s="20">
        <f t="shared" si="37"/>
        <v>0</v>
      </c>
      <c r="K172" s="20">
        <f t="shared" si="38"/>
        <v>0</v>
      </c>
      <c r="L172" s="20">
        <f t="shared" si="39"/>
        <v>0</v>
      </c>
      <c r="M172" s="20">
        <f t="shared" ca="1" si="33"/>
        <v>-6.7567042333805966E-3</v>
      </c>
      <c r="N172" s="20">
        <f t="shared" ca="1" si="40"/>
        <v>0</v>
      </c>
      <c r="O172" s="33">
        <f t="shared" ca="1" si="41"/>
        <v>0</v>
      </c>
      <c r="P172" s="20">
        <f t="shared" ca="1" si="42"/>
        <v>0</v>
      </c>
      <c r="Q172" s="20">
        <f t="shared" ca="1" si="43"/>
        <v>0</v>
      </c>
      <c r="R172" s="11">
        <f t="shared" ca="1" si="34"/>
        <v>6.7567042333805966E-3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pans="1:35" x14ac:dyDescent="0.2">
      <c r="A173" s="67"/>
      <c r="B173" s="67"/>
      <c r="C173" s="67"/>
      <c r="D173" s="69">
        <f t="shared" si="31"/>
        <v>0</v>
      </c>
      <c r="E173" s="69">
        <f t="shared" si="31"/>
        <v>0</v>
      </c>
      <c r="F173" s="20">
        <f t="shared" si="32"/>
        <v>0</v>
      </c>
      <c r="G173" s="20">
        <f t="shared" si="32"/>
        <v>0</v>
      </c>
      <c r="H173" s="20">
        <f t="shared" si="35"/>
        <v>0</v>
      </c>
      <c r="I173" s="20">
        <f t="shared" si="36"/>
        <v>0</v>
      </c>
      <c r="J173" s="20">
        <f t="shared" si="37"/>
        <v>0</v>
      </c>
      <c r="K173" s="20">
        <f t="shared" si="38"/>
        <v>0</v>
      </c>
      <c r="L173" s="20">
        <f t="shared" si="39"/>
        <v>0</v>
      </c>
      <c r="M173" s="20">
        <f t="shared" ca="1" si="33"/>
        <v>-6.7567042333805966E-3</v>
      </c>
      <c r="N173" s="20">
        <f t="shared" ca="1" si="40"/>
        <v>0</v>
      </c>
      <c r="O173" s="33">
        <f t="shared" ca="1" si="41"/>
        <v>0</v>
      </c>
      <c r="P173" s="20">
        <f t="shared" ca="1" si="42"/>
        <v>0</v>
      </c>
      <c r="Q173" s="20">
        <f t="shared" ca="1" si="43"/>
        <v>0</v>
      </c>
      <c r="R173" s="11">
        <f t="shared" ca="1" si="34"/>
        <v>6.7567042333805966E-3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pans="1:35" x14ac:dyDescent="0.2">
      <c r="A174" s="67"/>
      <c r="B174" s="67"/>
      <c r="C174" s="67"/>
      <c r="D174" s="69">
        <f t="shared" si="31"/>
        <v>0</v>
      </c>
      <c r="E174" s="69">
        <f t="shared" si="31"/>
        <v>0</v>
      </c>
      <c r="F174" s="20">
        <f t="shared" si="32"/>
        <v>0</v>
      </c>
      <c r="G174" s="20">
        <f t="shared" si="32"/>
        <v>0</v>
      </c>
      <c r="H174" s="20">
        <f t="shared" si="35"/>
        <v>0</v>
      </c>
      <c r="I174" s="20">
        <f t="shared" si="36"/>
        <v>0</v>
      </c>
      <c r="J174" s="20">
        <f t="shared" si="37"/>
        <v>0</v>
      </c>
      <c r="K174" s="20">
        <f t="shared" si="38"/>
        <v>0</v>
      </c>
      <c r="L174" s="20">
        <f t="shared" si="39"/>
        <v>0</v>
      </c>
      <c r="M174" s="20">
        <f t="shared" ca="1" si="33"/>
        <v>-6.7567042333805966E-3</v>
      </c>
      <c r="N174" s="20">
        <f t="shared" ca="1" si="40"/>
        <v>0</v>
      </c>
      <c r="O174" s="33">
        <f t="shared" ca="1" si="41"/>
        <v>0</v>
      </c>
      <c r="P174" s="20">
        <f t="shared" ca="1" si="42"/>
        <v>0</v>
      </c>
      <c r="Q174" s="20">
        <f t="shared" ca="1" si="43"/>
        <v>0</v>
      </c>
      <c r="R174" s="11">
        <f t="shared" ca="1" si="34"/>
        <v>6.7567042333805966E-3</v>
      </c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pans="1:35" x14ac:dyDescent="0.2">
      <c r="A175" s="67"/>
      <c r="B175" s="67"/>
      <c r="C175" s="67"/>
      <c r="D175" s="69">
        <f t="shared" si="31"/>
        <v>0</v>
      </c>
      <c r="E175" s="69">
        <f t="shared" si="31"/>
        <v>0</v>
      </c>
      <c r="F175" s="20">
        <f t="shared" si="32"/>
        <v>0</v>
      </c>
      <c r="G175" s="20">
        <f t="shared" si="32"/>
        <v>0</v>
      </c>
      <c r="H175" s="20">
        <f t="shared" si="35"/>
        <v>0</v>
      </c>
      <c r="I175" s="20">
        <f t="shared" si="36"/>
        <v>0</v>
      </c>
      <c r="J175" s="20">
        <f t="shared" si="37"/>
        <v>0</v>
      </c>
      <c r="K175" s="20">
        <f t="shared" si="38"/>
        <v>0</v>
      </c>
      <c r="L175" s="20">
        <f t="shared" si="39"/>
        <v>0</v>
      </c>
      <c r="M175" s="20">
        <f t="shared" ca="1" si="33"/>
        <v>-6.7567042333805966E-3</v>
      </c>
      <c r="N175" s="20">
        <f t="shared" ca="1" si="40"/>
        <v>0</v>
      </c>
      <c r="O175" s="33">
        <f t="shared" ca="1" si="41"/>
        <v>0</v>
      </c>
      <c r="P175" s="20">
        <f t="shared" ca="1" si="42"/>
        <v>0</v>
      </c>
      <c r="Q175" s="20">
        <f t="shared" ca="1" si="43"/>
        <v>0</v>
      </c>
      <c r="R175" s="11">
        <f t="shared" ca="1" si="34"/>
        <v>6.7567042333805966E-3</v>
      </c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pans="1:35" x14ac:dyDescent="0.2">
      <c r="A176" s="67"/>
      <c r="B176" s="67"/>
      <c r="C176" s="67"/>
      <c r="D176" s="69">
        <f t="shared" si="31"/>
        <v>0</v>
      </c>
      <c r="E176" s="69">
        <f t="shared" si="31"/>
        <v>0</v>
      </c>
      <c r="F176" s="20">
        <f t="shared" si="32"/>
        <v>0</v>
      </c>
      <c r="G176" s="20">
        <f t="shared" si="32"/>
        <v>0</v>
      </c>
      <c r="H176" s="20">
        <f t="shared" si="35"/>
        <v>0</v>
      </c>
      <c r="I176" s="20">
        <f t="shared" si="36"/>
        <v>0</v>
      </c>
      <c r="J176" s="20">
        <f t="shared" si="37"/>
        <v>0</v>
      </c>
      <c r="K176" s="20">
        <f t="shared" si="38"/>
        <v>0</v>
      </c>
      <c r="L176" s="20">
        <f t="shared" si="39"/>
        <v>0</v>
      </c>
      <c r="M176" s="20">
        <f t="shared" ca="1" si="33"/>
        <v>-6.7567042333805966E-3</v>
      </c>
      <c r="N176" s="20">
        <f t="shared" ca="1" si="40"/>
        <v>0</v>
      </c>
      <c r="O176" s="33">
        <f t="shared" ca="1" si="41"/>
        <v>0</v>
      </c>
      <c r="P176" s="20">
        <f t="shared" ca="1" si="42"/>
        <v>0</v>
      </c>
      <c r="Q176" s="20">
        <f t="shared" ca="1" si="43"/>
        <v>0</v>
      </c>
      <c r="R176" s="11">
        <f t="shared" ca="1" si="34"/>
        <v>6.7567042333805966E-3</v>
      </c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1:35" x14ac:dyDescent="0.2">
      <c r="A177" s="67"/>
      <c r="B177" s="67"/>
      <c r="C177" s="67"/>
      <c r="D177" s="69">
        <f t="shared" si="31"/>
        <v>0</v>
      </c>
      <c r="E177" s="69">
        <f t="shared" si="31"/>
        <v>0</v>
      </c>
      <c r="F177" s="20">
        <f t="shared" si="32"/>
        <v>0</v>
      </c>
      <c r="G177" s="20">
        <f t="shared" si="32"/>
        <v>0</v>
      </c>
      <c r="H177" s="20">
        <f t="shared" si="35"/>
        <v>0</v>
      </c>
      <c r="I177" s="20">
        <f t="shared" si="36"/>
        <v>0</v>
      </c>
      <c r="J177" s="20">
        <f t="shared" si="37"/>
        <v>0</v>
      </c>
      <c r="K177" s="20">
        <f t="shared" si="38"/>
        <v>0</v>
      </c>
      <c r="L177" s="20">
        <f t="shared" si="39"/>
        <v>0</v>
      </c>
      <c r="M177" s="20">
        <f t="shared" ca="1" si="33"/>
        <v>-6.7567042333805966E-3</v>
      </c>
      <c r="N177" s="20">
        <f t="shared" ca="1" si="40"/>
        <v>0</v>
      </c>
      <c r="O177" s="33">
        <f t="shared" ca="1" si="41"/>
        <v>0</v>
      </c>
      <c r="P177" s="20">
        <f t="shared" ca="1" si="42"/>
        <v>0</v>
      </c>
      <c r="Q177" s="20">
        <f t="shared" ca="1" si="43"/>
        <v>0</v>
      </c>
      <c r="R177" s="11">
        <f t="shared" ca="1" si="34"/>
        <v>6.7567042333805966E-3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pans="1:35" x14ac:dyDescent="0.2">
      <c r="A178" s="67"/>
      <c r="B178" s="67"/>
      <c r="C178" s="67"/>
      <c r="D178" s="69">
        <f t="shared" si="31"/>
        <v>0</v>
      </c>
      <c r="E178" s="69">
        <f t="shared" si="31"/>
        <v>0</v>
      </c>
      <c r="F178" s="20">
        <f t="shared" si="32"/>
        <v>0</v>
      </c>
      <c r="G178" s="20">
        <f t="shared" si="32"/>
        <v>0</v>
      </c>
      <c r="H178" s="20">
        <f t="shared" si="35"/>
        <v>0</v>
      </c>
      <c r="I178" s="20">
        <f t="shared" si="36"/>
        <v>0</v>
      </c>
      <c r="J178" s="20">
        <f t="shared" si="37"/>
        <v>0</v>
      </c>
      <c r="K178" s="20">
        <f t="shared" si="38"/>
        <v>0</v>
      </c>
      <c r="L178" s="20">
        <f t="shared" si="39"/>
        <v>0</v>
      </c>
      <c r="M178" s="20">
        <f t="shared" ca="1" si="33"/>
        <v>-6.7567042333805966E-3</v>
      </c>
      <c r="N178" s="20">
        <f t="shared" ca="1" si="40"/>
        <v>0</v>
      </c>
      <c r="O178" s="33">
        <f t="shared" ca="1" si="41"/>
        <v>0</v>
      </c>
      <c r="P178" s="20">
        <f t="shared" ca="1" si="42"/>
        <v>0</v>
      </c>
      <c r="Q178" s="20">
        <f t="shared" ca="1" si="43"/>
        <v>0</v>
      </c>
      <c r="R178" s="11">
        <f t="shared" ca="1" si="34"/>
        <v>6.7567042333805966E-3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1:35" x14ac:dyDescent="0.2">
      <c r="A179" s="67"/>
      <c r="B179" s="67"/>
      <c r="C179" s="67"/>
      <c r="D179" s="69">
        <f t="shared" si="31"/>
        <v>0</v>
      </c>
      <c r="E179" s="69">
        <f t="shared" si="31"/>
        <v>0</v>
      </c>
      <c r="F179" s="20">
        <f t="shared" si="32"/>
        <v>0</v>
      </c>
      <c r="G179" s="20">
        <f t="shared" si="32"/>
        <v>0</v>
      </c>
      <c r="H179" s="20">
        <f t="shared" si="35"/>
        <v>0</v>
      </c>
      <c r="I179" s="20">
        <f t="shared" si="36"/>
        <v>0</v>
      </c>
      <c r="J179" s="20">
        <f t="shared" si="37"/>
        <v>0</v>
      </c>
      <c r="K179" s="20">
        <f t="shared" si="38"/>
        <v>0</v>
      </c>
      <c r="L179" s="20">
        <f t="shared" si="39"/>
        <v>0</v>
      </c>
      <c r="M179" s="20">
        <f t="shared" ca="1" si="33"/>
        <v>-6.7567042333805966E-3</v>
      </c>
      <c r="N179" s="20">
        <f t="shared" ca="1" si="40"/>
        <v>0</v>
      </c>
      <c r="O179" s="33">
        <f t="shared" ca="1" si="41"/>
        <v>0</v>
      </c>
      <c r="P179" s="20">
        <f t="shared" ca="1" si="42"/>
        <v>0</v>
      </c>
      <c r="Q179" s="20">
        <f t="shared" ca="1" si="43"/>
        <v>0</v>
      </c>
      <c r="R179" s="11">
        <f t="shared" ca="1" si="34"/>
        <v>6.7567042333805966E-3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 spans="1:35" x14ac:dyDescent="0.2">
      <c r="A180" s="67"/>
      <c r="B180" s="67"/>
      <c r="C180" s="67"/>
      <c r="D180" s="69">
        <f t="shared" si="31"/>
        <v>0</v>
      </c>
      <c r="E180" s="69">
        <f t="shared" si="31"/>
        <v>0</v>
      </c>
      <c r="F180" s="20">
        <f t="shared" si="32"/>
        <v>0</v>
      </c>
      <c r="G180" s="20">
        <f t="shared" si="32"/>
        <v>0</v>
      </c>
      <c r="H180" s="20">
        <f t="shared" si="35"/>
        <v>0</v>
      </c>
      <c r="I180" s="20">
        <f t="shared" si="36"/>
        <v>0</v>
      </c>
      <c r="J180" s="20">
        <f t="shared" si="37"/>
        <v>0</v>
      </c>
      <c r="K180" s="20">
        <f t="shared" si="38"/>
        <v>0</v>
      </c>
      <c r="L180" s="20">
        <f t="shared" si="39"/>
        <v>0</v>
      </c>
      <c r="M180" s="20">
        <f t="shared" ca="1" si="33"/>
        <v>-6.7567042333805966E-3</v>
      </c>
      <c r="N180" s="20">
        <f t="shared" ca="1" si="40"/>
        <v>0</v>
      </c>
      <c r="O180" s="33">
        <f t="shared" ca="1" si="41"/>
        <v>0</v>
      </c>
      <c r="P180" s="20">
        <f t="shared" ca="1" si="42"/>
        <v>0</v>
      </c>
      <c r="Q180" s="20">
        <f t="shared" ca="1" si="43"/>
        <v>0</v>
      </c>
      <c r="R180" s="11">
        <f t="shared" ca="1" si="34"/>
        <v>6.7567042333805966E-3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 spans="1:35" x14ac:dyDescent="0.2">
      <c r="A181" s="67"/>
      <c r="B181" s="67"/>
      <c r="C181" s="67"/>
      <c r="D181" s="69">
        <f t="shared" si="31"/>
        <v>0</v>
      </c>
      <c r="E181" s="69">
        <f t="shared" si="31"/>
        <v>0</v>
      </c>
      <c r="F181" s="20">
        <f t="shared" si="32"/>
        <v>0</v>
      </c>
      <c r="G181" s="20">
        <f t="shared" si="32"/>
        <v>0</v>
      </c>
      <c r="H181" s="20">
        <f t="shared" si="35"/>
        <v>0</v>
      </c>
      <c r="I181" s="20">
        <f t="shared" si="36"/>
        <v>0</v>
      </c>
      <c r="J181" s="20">
        <f t="shared" si="37"/>
        <v>0</v>
      </c>
      <c r="K181" s="20">
        <f t="shared" si="38"/>
        <v>0</v>
      </c>
      <c r="L181" s="20">
        <f t="shared" si="39"/>
        <v>0</v>
      </c>
      <c r="M181" s="20">
        <f t="shared" ca="1" si="33"/>
        <v>-6.7567042333805966E-3</v>
      </c>
      <c r="N181" s="20">
        <f t="shared" ca="1" si="40"/>
        <v>0</v>
      </c>
      <c r="O181" s="33">
        <f t="shared" ca="1" si="41"/>
        <v>0</v>
      </c>
      <c r="P181" s="20">
        <f t="shared" ca="1" si="42"/>
        <v>0</v>
      </c>
      <c r="Q181" s="20">
        <f t="shared" ca="1" si="43"/>
        <v>0</v>
      </c>
      <c r="R181" s="11">
        <f t="shared" ca="1" si="34"/>
        <v>6.7567042333805966E-3</v>
      </c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 spans="1:35" x14ac:dyDescent="0.2">
      <c r="A182" s="67"/>
      <c r="B182" s="67"/>
      <c r="C182" s="67"/>
      <c r="D182" s="69">
        <f t="shared" si="31"/>
        <v>0</v>
      </c>
      <c r="E182" s="69">
        <f t="shared" si="31"/>
        <v>0</v>
      </c>
      <c r="F182" s="20">
        <f t="shared" si="32"/>
        <v>0</v>
      </c>
      <c r="G182" s="20">
        <f t="shared" si="32"/>
        <v>0</v>
      </c>
      <c r="H182" s="20">
        <f t="shared" si="35"/>
        <v>0</v>
      </c>
      <c r="I182" s="20">
        <f t="shared" si="36"/>
        <v>0</v>
      </c>
      <c r="J182" s="20">
        <f t="shared" si="37"/>
        <v>0</v>
      </c>
      <c r="K182" s="20">
        <f t="shared" si="38"/>
        <v>0</v>
      </c>
      <c r="L182" s="20">
        <f t="shared" si="39"/>
        <v>0</v>
      </c>
      <c r="M182" s="20">
        <f t="shared" ca="1" si="33"/>
        <v>-6.7567042333805966E-3</v>
      </c>
      <c r="N182" s="20">
        <f t="shared" ca="1" si="40"/>
        <v>0</v>
      </c>
      <c r="O182" s="33">
        <f t="shared" ca="1" si="41"/>
        <v>0</v>
      </c>
      <c r="P182" s="20">
        <f t="shared" ca="1" si="42"/>
        <v>0</v>
      </c>
      <c r="Q182" s="20">
        <f t="shared" ca="1" si="43"/>
        <v>0</v>
      </c>
      <c r="R182" s="11">
        <f t="shared" ca="1" si="34"/>
        <v>6.7567042333805966E-3</v>
      </c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 spans="1:35" x14ac:dyDescent="0.2">
      <c r="A183" s="67"/>
      <c r="B183" s="67"/>
      <c r="C183" s="67"/>
      <c r="D183" s="69">
        <f t="shared" si="31"/>
        <v>0</v>
      </c>
      <c r="E183" s="69">
        <f t="shared" si="31"/>
        <v>0</v>
      </c>
      <c r="F183" s="20">
        <f t="shared" si="32"/>
        <v>0</v>
      </c>
      <c r="G183" s="20">
        <f t="shared" si="32"/>
        <v>0</v>
      </c>
      <c r="H183" s="20">
        <f t="shared" si="35"/>
        <v>0</v>
      </c>
      <c r="I183" s="20">
        <f t="shared" si="36"/>
        <v>0</v>
      </c>
      <c r="J183" s="20">
        <f t="shared" si="37"/>
        <v>0</v>
      </c>
      <c r="K183" s="20">
        <f t="shared" si="38"/>
        <v>0</v>
      </c>
      <c r="L183" s="20">
        <f t="shared" si="39"/>
        <v>0</v>
      </c>
      <c r="M183" s="20">
        <f t="shared" ca="1" si="33"/>
        <v>-6.7567042333805966E-3</v>
      </c>
      <c r="N183" s="20">
        <f t="shared" ca="1" si="40"/>
        <v>0</v>
      </c>
      <c r="O183" s="33">
        <f t="shared" ca="1" si="41"/>
        <v>0</v>
      </c>
      <c r="P183" s="20">
        <f t="shared" ca="1" si="42"/>
        <v>0</v>
      </c>
      <c r="Q183" s="20">
        <f t="shared" ca="1" si="43"/>
        <v>0</v>
      </c>
      <c r="R183" s="11">
        <f t="shared" ca="1" si="34"/>
        <v>6.7567042333805966E-3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 spans="1:35" x14ac:dyDescent="0.2">
      <c r="A184" s="67"/>
      <c r="B184" s="67"/>
      <c r="C184" s="67"/>
      <c r="D184" s="69">
        <f t="shared" si="31"/>
        <v>0</v>
      </c>
      <c r="E184" s="69">
        <f t="shared" si="31"/>
        <v>0</v>
      </c>
      <c r="F184" s="20">
        <f t="shared" si="32"/>
        <v>0</v>
      </c>
      <c r="G184" s="20">
        <f t="shared" si="32"/>
        <v>0</v>
      </c>
      <c r="H184" s="20">
        <f t="shared" si="35"/>
        <v>0</v>
      </c>
      <c r="I184" s="20">
        <f t="shared" si="36"/>
        <v>0</v>
      </c>
      <c r="J184" s="20">
        <f t="shared" si="37"/>
        <v>0</v>
      </c>
      <c r="K184" s="20">
        <f t="shared" si="38"/>
        <v>0</v>
      </c>
      <c r="L184" s="20">
        <f t="shared" si="39"/>
        <v>0</v>
      </c>
      <c r="M184" s="20">
        <f t="shared" ca="1" si="33"/>
        <v>-6.7567042333805966E-3</v>
      </c>
      <c r="N184" s="20">
        <f t="shared" ca="1" si="40"/>
        <v>0</v>
      </c>
      <c r="O184" s="33">
        <f t="shared" ca="1" si="41"/>
        <v>0</v>
      </c>
      <c r="P184" s="20">
        <f t="shared" ca="1" si="42"/>
        <v>0</v>
      </c>
      <c r="Q184" s="20">
        <f t="shared" ca="1" si="43"/>
        <v>0</v>
      </c>
      <c r="R184" s="11">
        <f t="shared" ca="1" si="34"/>
        <v>6.7567042333805966E-3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 spans="1:35" x14ac:dyDescent="0.2">
      <c r="A185" s="67"/>
      <c r="B185" s="67"/>
      <c r="C185" s="67"/>
      <c r="D185" s="69">
        <f t="shared" si="31"/>
        <v>0</v>
      </c>
      <c r="E185" s="69">
        <f t="shared" si="31"/>
        <v>0</v>
      </c>
      <c r="F185" s="20">
        <f t="shared" si="32"/>
        <v>0</v>
      </c>
      <c r="G185" s="20">
        <f t="shared" si="32"/>
        <v>0</v>
      </c>
      <c r="H185" s="20">
        <f t="shared" si="35"/>
        <v>0</v>
      </c>
      <c r="I185" s="20">
        <f t="shared" si="36"/>
        <v>0</v>
      </c>
      <c r="J185" s="20">
        <f t="shared" si="37"/>
        <v>0</v>
      </c>
      <c r="K185" s="20">
        <f t="shared" si="38"/>
        <v>0</v>
      </c>
      <c r="L185" s="20">
        <f t="shared" si="39"/>
        <v>0</v>
      </c>
      <c r="M185" s="20">
        <f t="shared" ca="1" si="33"/>
        <v>-6.7567042333805966E-3</v>
      </c>
      <c r="N185" s="20">
        <f t="shared" ca="1" si="40"/>
        <v>0</v>
      </c>
      <c r="O185" s="33">
        <f t="shared" ca="1" si="41"/>
        <v>0</v>
      </c>
      <c r="P185" s="20">
        <f t="shared" ca="1" si="42"/>
        <v>0</v>
      </c>
      <c r="Q185" s="20">
        <f t="shared" ca="1" si="43"/>
        <v>0</v>
      </c>
      <c r="R185" s="11">
        <f t="shared" ca="1" si="34"/>
        <v>6.7567042333805966E-3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pans="1:35" x14ac:dyDescent="0.2">
      <c r="A186" s="67"/>
      <c r="B186" s="67"/>
      <c r="C186" s="67"/>
      <c r="D186" s="69">
        <f t="shared" si="31"/>
        <v>0</v>
      </c>
      <c r="E186" s="69">
        <f t="shared" si="31"/>
        <v>0</v>
      </c>
      <c r="F186" s="20">
        <f t="shared" si="32"/>
        <v>0</v>
      </c>
      <c r="G186" s="20">
        <f t="shared" si="32"/>
        <v>0</v>
      </c>
      <c r="H186" s="20">
        <f t="shared" si="35"/>
        <v>0</v>
      </c>
      <c r="I186" s="20">
        <f t="shared" si="36"/>
        <v>0</v>
      </c>
      <c r="J186" s="20">
        <f t="shared" si="37"/>
        <v>0</v>
      </c>
      <c r="K186" s="20">
        <f t="shared" si="38"/>
        <v>0</v>
      </c>
      <c r="L186" s="20">
        <f t="shared" si="39"/>
        <v>0</v>
      </c>
      <c r="M186" s="20">
        <f t="shared" ca="1" si="33"/>
        <v>-6.7567042333805966E-3</v>
      </c>
      <c r="N186" s="20">
        <f t="shared" ca="1" si="40"/>
        <v>0</v>
      </c>
      <c r="O186" s="33">
        <f t="shared" ca="1" si="41"/>
        <v>0</v>
      </c>
      <c r="P186" s="20">
        <f t="shared" ca="1" si="42"/>
        <v>0</v>
      </c>
      <c r="Q186" s="20">
        <f t="shared" ca="1" si="43"/>
        <v>0</v>
      </c>
      <c r="R186" s="11">
        <f t="shared" ca="1" si="34"/>
        <v>6.7567042333805966E-3</v>
      </c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 spans="1:35" x14ac:dyDescent="0.2">
      <c r="A187" s="67"/>
      <c r="B187" s="67"/>
      <c r="C187" s="67"/>
      <c r="D187" s="69">
        <f t="shared" si="31"/>
        <v>0</v>
      </c>
      <c r="E187" s="69">
        <f t="shared" si="31"/>
        <v>0</v>
      </c>
      <c r="F187" s="20">
        <f t="shared" si="32"/>
        <v>0</v>
      </c>
      <c r="G187" s="20">
        <f t="shared" si="32"/>
        <v>0</v>
      </c>
      <c r="H187" s="20">
        <f t="shared" si="35"/>
        <v>0</v>
      </c>
      <c r="I187" s="20">
        <f t="shared" si="36"/>
        <v>0</v>
      </c>
      <c r="J187" s="20">
        <f t="shared" si="37"/>
        <v>0</v>
      </c>
      <c r="K187" s="20">
        <f t="shared" si="38"/>
        <v>0</v>
      </c>
      <c r="L187" s="20">
        <f t="shared" si="39"/>
        <v>0</v>
      </c>
      <c r="M187" s="20">
        <f t="shared" ca="1" si="33"/>
        <v>-6.7567042333805966E-3</v>
      </c>
      <c r="N187" s="20">
        <f t="shared" ca="1" si="40"/>
        <v>0</v>
      </c>
      <c r="O187" s="33">
        <f t="shared" ca="1" si="41"/>
        <v>0</v>
      </c>
      <c r="P187" s="20">
        <f t="shared" ca="1" si="42"/>
        <v>0</v>
      </c>
      <c r="Q187" s="20">
        <f t="shared" ca="1" si="43"/>
        <v>0</v>
      </c>
      <c r="R187" s="11">
        <f t="shared" ca="1" si="34"/>
        <v>6.7567042333805966E-3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 spans="1:35" x14ac:dyDescent="0.2">
      <c r="A188" s="67"/>
      <c r="B188" s="67"/>
      <c r="C188" s="67"/>
      <c r="D188" s="69">
        <f t="shared" si="31"/>
        <v>0</v>
      </c>
      <c r="E188" s="69">
        <f t="shared" si="31"/>
        <v>0</v>
      </c>
      <c r="F188" s="20">
        <f t="shared" si="32"/>
        <v>0</v>
      </c>
      <c r="G188" s="20">
        <f t="shared" si="32"/>
        <v>0</v>
      </c>
      <c r="H188" s="20">
        <f t="shared" si="35"/>
        <v>0</v>
      </c>
      <c r="I188" s="20">
        <f t="shared" si="36"/>
        <v>0</v>
      </c>
      <c r="J188" s="20">
        <f t="shared" si="37"/>
        <v>0</v>
      </c>
      <c r="K188" s="20">
        <f t="shared" si="38"/>
        <v>0</v>
      </c>
      <c r="L188" s="20">
        <f t="shared" si="39"/>
        <v>0</v>
      </c>
      <c r="M188" s="20">
        <f t="shared" ca="1" si="33"/>
        <v>-6.7567042333805966E-3</v>
      </c>
      <c r="N188" s="20">
        <f t="shared" ca="1" si="40"/>
        <v>0</v>
      </c>
      <c r="O188" s="33">
        <f t="shared" ca="1" si="41"/>
        <v>0</v>
      </c>
      <c r="P188" s="20">
        <f t="shared" ca="1" si="42"/>
        <v>0</v>
      </c>
      <c r="Q188" s="20">
        <f t="shared" ca="1" si="43"/>
        <v>0</v>
      </c>
      <c r="R188" s="11">
        <f t="shared" ca="1" si="34"/>
        <v>6.7567042333805966E-3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 spans="1:35" x14ac:dyDescent="0.2">
      <c r="A189" s="67"/>
      <c r="B189" s="67"/>
      <c r="C189" s="67"/>
      <c r="D189" s="69">
        <f t="shared" si="31"/>
        <v>0</v>
      </c>
      <c r="E189" s="69">
        <f t="shared" si="31"/>
        <v>0</v>
      </c>
      <c r="F189" s="20">
        <f t="shared" si="32"/>
        <v>0</v>
      </c>
      <c r="G189" s="20">
        <f t="shared" si="32"/>
        <v>0</v>
      </c>
      <c r="H189" s="20">
        <f t="shared" si="35"/>
        <v>0</v>
      </c>
      <c r="I189" s="20">
        <f t="shared" si="36"/>
        <v>0</v>
      </c>
      <c r="J189" s="20">
        <f t="shared" si="37"/>
        <v>0</v>
      </c>
      <c r="K189" s="20">
        <f t="shared" si="38"/>
        <v>0</v>
      </c>
      <c r="L189" s="20">
        <f t="shared" si="39"/>
        <v>0</v>
      </c>
      <c r="M189" s="20">
        <f t="shared" ca="1" si="33"/>
        <v>-6.7567042333805966E-3</v>
      </c>
      <c r="N189" s="20">
        <f t="shared" ca="1" si="40"/>
        <v>0</v>
      </c>
      <c r="O189" s="33">
        <f t="shared" ca="1" si="41"/>
        <v>0</v>
      </c>
      <c r="P189" s="20">
        <f t="shared" ca="1" si="42"/>
        <v>0</v>
      </c>
      <c r="Q189" s="20">
        <f t="shared" ca="1" si="43"/>
        <v>0</v>
      </c>
      <c r="R189" s="11">
        <f t="shared" ca="1" si="34"/>
        <v>6.7567042333805966E-3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 spans="1:35" x14ac:dyDescent="0.2">
      <c r="A190" s="67"/>
      <c r="B190" s="67"/>
      <c r="C190" s="67"/>
      <c r="D190" s="69">
        <f t="shared" si="31"/>
        <v>0</v>
      </c>
      <c r="E190" s="69">
        <f t="shared" si="31"/>
        <v>0</v>
      </c>
      <c r="F190" s="20">
        <f t="shared" si="32"/>
        <v>0</v>
      </c>
      <c r="G190" s="20">
        <f t="shared" si="32"/>
        <v>0</v>
      </c>
      <c r="H190" s="20">
        <f t="shared" si="35"/>
        <v>0</v>
      </c>
      <c r="I190" s="20">
        <f t="shared" si="36"/>
        <v>0</v>
      </c>
      <c r="J190" s="20">
        <f t="shared" si="37"/>
        <v>0</v>
      </c>
      <c r="K190" s="20">
        <f t="shared" si="38"/>
        <v>0</v>
      </c>
      <c r="L190" s="20">
        <f t="shared" si="39"/>
        <v>0</v>
      </c>
      <c r="M190" s="20">
        <f t="shared" ca="1" si="33"/>
        <v>-6.7567042333805966E-3</v>
      </c>
      <c r="N190" s="20">
        <f t="shared" ca="1" si="40"/>
        <v>0</v>
      </c>
      <c r="O190" s="33">
        <f t="shared" ca="1" si="41"/>
        <v>0</v>
      </c>
      <c r="P190" s="20">
        <f t="shared" ca="1" si="42"/>
        <v>0</v>
      </c>
      <c r="Q190" s="20">
        <f t="shared" ca="1" si="43"/>
        <v>0</v>
      </c>
      <c r="R190" s="11">
        <f t="shared" ca="1" si="34"/>
        <v>6.7567042333805966E-3</v>
      </c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 spans="1:35" x14ac:dyDescent="0.2">
      <c r="A191" s="67"/>
      <c r="B191" s="67"/>
      <c r="C191" s="67"/>
      <c r="D191" s="69">
        <f t="shared" si="31"/>
        <v>0</v>
      </c>
      <c r="E191" s="69">
        <f t="shared" si="31"/>
        <v>0</v>
      </c>
      <c r="F191" s="20">
        <f t="shared" si="32"/>
        <v>0</v>
      </c>
      <c r="G191" s="20">
        <f t="shared" si="32"/>
        <v>0</v>
      </c>
      <c r="H191" s="20">
        <f t="shared" si="35"/>
        <v>0</v>
      </c>
      <c r="I191" s="20">
        <f t="shared" si="36"/>
        <v>0</v>
      </c>
      <c r="J191" s="20">
        <f t="shared" si="37"/>
        <v>0</v>
      </c>
      <c r="K191" s="20">
        <f t="shared" si="38"/>
        <v>0</v>
      </c>
      <c r="L191" s="20">
        <f t="shared" si="39"/>
        <v>0</v>
      </c>
      <c r="M191" s="20">
        <f t="shared" ca="1" si="33"/>
        <v>-6.7567042333805966E-3</v>
      </c>
      <c r="N191" s="20">
        <f t="shared" ca="1" si="40"/>
        <v>0</v>
      </c>
      <c r="O191" s="33">
        <f t="shared" ca="1" si="41"/>
        <v>0</v>
      </c>
      <c r="P191" s="20">
        <f t="shared" ca="1" si="42"/>
        <v>0</v>
      </c>
      <c r="Q191" s="20">
        <f t="shared" ca="1" si="43"/>
        <v>0</v>
      </c>
      <c r="R191" s="11">
        <f t="shared" ca="1" si="34"/>
        <v>6.7567042333805966E-3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 spans="1:35" x14ac:dyDescent="0.2">
      <c r="A192" s="67"/>
      <c r="B192" s="67"/>
      <c r="C192" s="67"/>
      <c r="D192" s="69">
        <f t="shared" si="31"/>
        <v>0</v>
      </c>
      <c r="E192" s="69">
        <f t="shared" si="31"/>
        <v>0</v>
      </c>
      <c r="F192" s="20">
        <f t="shared" si="32"/>
        <v>0</v>
      </c>
      <c r="G192" s="20">
        <f t="shared" si="32"/>
        <v>0</v>
      </c>
      <c r="H192" s="20">
        <f t="shared" si="35"/>
        <v>0</v>
      </c>
      <c r="I192" s="20">
        <f t="shared" si="36"/>
        <v>0</v>
      </c>
      <c r="J192" s="20">
        <f t="shared" si="37"/>
        <v>0</v>
      </c>
      <c r="K192" s="20">
        <f t="shared" si="38"/>
        <v>0</v>
      </c>
      <c r="L192" s="20">
        <f t="shared" si="39"/>
        <v>0</v>
      </c>
      <c r="M192" s="20">
        <f t="shared" ca="1" si="33"/>
        <v>-6.7567042333805966E-3</v>
      </c>
      <c r="N192" s="20">
        <f t="shared" ca="1" si="40"/>
        <v>0</v>
      </c>
      <c r="O192" s="33">
        <f t="shared" ca="1" si="41"/>
        <v>0</v>
      </c>
      <c r="P192" s="20">
        <f t="shared" ca="1" si="42"/>
        <v>0</v>
      </c>
      <c r="Q192" s="20">
        <f t="shared" ca="1" si="43"/>
        <v>0</v>
      </c>
      <c r="R192" s="11">
        <f t="shared" ca="1" si="34"/>
        <v>6.7567042333805966E-3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 spans="1:35" x14ac:dyDescent="0.2">
      <c r="A193" s="67"/>
      <c r="B193" s="67"/>
      <c r="C193" s="67"/>
      <c r="D193" s="69">
        <f t="shared" si="31"/>
        <v>0</v>
      </c>
      <c r="E193" s="69">
        <f t="shared" si="31"/>
        <v>0</v>
      </c>
      <c r="F193" s="20">
        <f t="shared" si="32"/>
        <v>0</v>
      </c>
      <c r="G193" s="20">
        <f t="shared" si="32"/>
        <v>0</v>
      </c>
      <c r="H193" s="20">
        <f t="shared" si="35"/>
        <v>0</v>
      </c>
      <c r="I193" s="20">
        <f t="shared" si="36"/>
        <v>0</v>
      </c>
      <c r="J193" s="20">
        <f t="shared" si="37"/>
        <v>0</v>
      </c>
      <c r="K193" s="20">
        <f t="shared" si="38"/>
        <v>0</v>
      </c>
      <c r="L193" s="20">
        <f t="shared" si="39"/>
        <v>0</v>
      </c>
      <c r="M193" s="20">
        <f t="shared" ca="1" si="33"/>
        <v>-6.7567042333805966E-3</v>
      </c>
      <c r="N193" s="20">
        <f t="shared" ca="1" si="40"/>
        <v>0</v>
      </c>
      <c r="O193" s="33">
        <f t="shared" ca="1" si="41"/>
        <v>0</v>
      </c>
      <c r="P193" s="20">
        <f t="shared" ca="1" si="42"/>
        <v>0</v>
      </c>
      <c r="Q193" s="20">
        <f t="shared" ca="1" si="43"/>
        <v>0</v>
      </c>
      <c r="R193" s="11">
        <f t="shared" ca="1" si="34"/>
        <v>6.7567042333805966E-3</v>
      </c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 spans="1:35" x14ac:dyDescent="0.2">
      <c r="A194" s="67"/>
      <c r="B194" s="67"/>
      <c r="C194" s="67"/>
      <c r="D194" s="69">
        <f t="shared" si="31"/>
        <v>0</v>
      </c>
      <c r="E194" s="69">
        <f t="shared" si="31"/>
        <v>0</v>
      </c>
      <c r="F194" s="20">
        <f t="shared" si="32"/>
        <v>0</v>
      </c>
      <c r="G194" s="20">
        <f t="shared" si="32"/>
        <v>0</v>
      </c>
      <c r="H194" s="20">
        <f t="shared" si="35"/>
        <v>0</v>
      </c>
      <c r="I194" s="20">
        <f t="shared" si="36"/>
        <v>0</v>
      </c>
      <c r="J194" s="20">
        <f t="shared" si="37"/>
        <v>0</v>
      </c>
      <c r="K194" s="20">
        <f t="shared" si="38"/>
        <v>0</v>
      </c>
      <c r="L194" s="20">
        <f t="shared" si="39"/>
        <v>0</v>
      </c>
      <c r="M194" s="20">
        <f t="shared" ca="1" si="33"/>
        <v>-6.7567042333805966E-3</v>
      </c>
      <c r="N194" s="20">
        <f t="shared" ca="1" si="40"/>
        <v>0</v>
      </c>
      <c r="O194" s="33">
        <f t="shared" ca="1" si="41"/>
        <v>0</v>
      </c>
      <c r="P194" s="20">
        <f t="shared" ca="1" si="42"/>
        <v>0</v>
      </c>
      <c r="Q194" s="20">
        <f t="shared" ca="1" si="43"/>
        <v>0</v>
      </c>
      <c r="R194" s="11">
        <f t="shared" ca="1" si="34"/>
        <v>6.7567042333805966E-3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 spans="1:35" x14ac:dyDescent="0.2">
      <c r="A195" s="67"/>
      <c r="B195" s="67"/>
      <c r="C195" s="67"/>
      <c r="D195" s="69">
        <f t="shared" si="31"/>
        <v>0</v>
      </c>
      <c r="E195" s="69">
        <f t="shared" si="31"/>
        <v>0</v>
      </c>
      <c r="F195" s="20">
        <f t="shared" si="32"/>
        <v>0</v>
      </c>
      <c r="G195" s="20">
        <f t="shared" si="32"/>
        <v>0</v>
      </c>
      <c r="H195" s="20">
        <f t="shared" si="35"/>
        <v>0</v>
      </c>
      <c r="I195" s="20">
        <f t="shared" si="36"/>
        <v>0</v>
      </c>
      <c r="J195" s="20">
        <f t="shared" si="37"/>
        <v>0</v>
      </c>
      <c r="K195" s="20">
        <f t="shared" si="38"/>
        <v>0</v>
      </c>
      <c r="L195" s="20">
        <f t="shared" si="39"/>
        <v>0</v>
      </c>
      <c r="M195" s="20">
        <f t="shared" ca="1" si="33"/>
        <v>-6.7567042333805966E-3</v>
      </c>
      <c r="N195" s="20">
        <f t="shared" ca="1" si="40"/>
        <v>0</v>
      </c>
      <c r="O195" s="33">
        <f t="shared" ca="1" si="41"/>
        <v>0</v>
      </c>
      <c r="P195" s="20">
        <f t="shared" ca="1" si="42"/>
        <v>0</v>
      </c>
      <c r="Q195" s="20">
        <f t="shared" ca="1" si="43"/>
        <v>0</v>
      </c>
      <c r="R195" s="11">
        <f t="shared" ca="1" si="34"/>
        <v>6.7567042333805966E-3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 spans="1:35" x14ac:dyDescent="0.2">
      <c r="A196" s="67"/>
      <c r="B196" s="67"/>
      <c r="C196" s="67"/>
      <c r="D196" s="69">
        <f t="shared" si="31"/>
        <v>0</v>
      </c>
      <c r="E196" s="69">
        <f t="shared" si="31"/>
        <v>0</v>
      </c>
      <c r="F196" s="20">
        <f t="shared" si="32"/>
        <v>0</v>
      </c>
      <c r="G196" s="20">
        <f t="shared" si="32"/>
        <v>0</v>
      </c>
      <c r="H196" s="20">
        <f t="shared" si="35"/>
        <v>0</v>
      </c>
      <c r="I196" s="20">
        <f t="shared" si="36"/>
        <v>0</v>
      </c>
      <c r="J196" s="20">
        <f t="shared" si="37"/>
        <v>0</v>
      </c>
      <c r="K196" s="20">
        <f t="shared" si="38"/>
        <v>0</v>
      </c>
      <c r="L196" s="20">
        <f t="shared" si="39"/>
        <v>0</v>
      </c>
      <c r="M196" s="20">
        <f t="shared" ca="1" si="33"/>
        <v>-6.7567042333805966E-3</v>
      </c>
      <c r="N196" s="20">
        <f t="shared" ca="1" si="40"/>
        <v>0</v>
      </c>
      <c r="O196" s="33">
        <f t="shared" ca="1" si="41"/>
        <v>0</v>
      </c>
      <c r="P196" s="20">
        <f t="shared" ca="1" si="42"/>
        <v>0</v>
      </c>
      <c r="Q196" s="20">
        <f t="shared" ca="1" si="43"/>
        <v>0</v>
      </c>
      <c r="R196" s="11">
        <f t="shared" ca="1" si="34"/>
        <v>6.7567042333805966E-3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pans="1:35" x14ac:dyDescent="0.2">
      <c r="A197" s="67"/>
      <c r="B197" s="67"/>
      <c r="C197" s="67"/>
      <c r="D197" s="69">
        <f t="shared" si="31"/>
        <v>0</v>
      </c>
      <c r="E197" s="69">
        <f t="shared" si="31"/>
        <v>0</v>
      </c>
      <c r="F197" s="20">
        <f t="shared" si="32"/>
        <v>0</v>
      </c>
      <c r="G197" s="20">
        <f t="shared" si="32"/>
        <v>0</v>
      </c>
      <c r="H197" s="20">
        <f t="shared" si="35"/>
        <v>0</v>
      </c>
      <c r="I197" s="20">
        <f t="shared" si="36"/>
        <v>0</v>
      </c>
      <c r="J197" s="20">
        <f t="shared" si="37"/>
        <v>0</v>
      </c>
      <c r="K197" s="20">
        <f t="shared" si="38"/>
        <v>0</v>
      </c>
      <c r="L197" s="20">
        <f t="shared" si="39"/>
        <v>0</v>
      </c>
      <c r="M197" s="20">
        <f t="shared" ca="1" si="33"/>
        <v>-6.7567042333805966E-3</v>
      </c>
      <c r="N197" s="20">
        <f t="shared" ca="1" si="40"/>
        <v>0</v>
      </c>
      <c r="O197" s="33">
        <f t="shared" ca="1" si="41"/>
        <v>0</v>
      </c>
      <c r="P197" s="20">
        <f t="shared" ca="1" si="42"/>
        <v>0</v>
      </c>
      <c r="Q197" s="20">
        <f t="shared" ca="1" si="43"/>
        <v>0</v>
      </c>
      <c r="R197" s="11">
        <f t="shared" ca="1" si="34"/>
        <v>6.7567042333805966E-3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pans="1:35" x14ac:dyDescent="0.2">
      <c r="A198" s="67"/>
      <c r="B198" s="67"/>
      <c r="C198" s="67"/>
      <c r="D198" s="69">
        <f t="shared" si="31"/>
        <v>0</v>
      </c>
      <c r="E198" s="69">
        <f t="shared" si="31"/>
        <v>0</v>
      </c>
      <c r="F198" s="20">
        <f t="shared" si="32"/>
        <v>0</v>
      </c>
      <c r="G198" s="20">
        <f t="shared" si="32"/>
        <v>0</v>
      </c>
      <c r="H198" s="20">
        <f t="shared" si="35"/>
        <v>0</v>
      </c>
      <c r="I198" s="20">
        <f t="shared" si="36"/>
        <v>0</v>
      </c>
      <c r="J198" s="20">
        <f t="shared" si="37"/>
        <v>0</v>
      </c>
      <c r="K198" s="20">
        <f t="shared" si="38"/>
        <v>0</v>
      </c>
      <c r="L198" s="20">
        <f t="shared" si="39"/>
        <v>0</v>
      </c>
      <c r="M198" s="20">
        <f t="shared" ca="1" si="33"/>
        <v>-6.7567042333805966E-3</v>
      </c>
      <c r="N198" s="20">
        <f t="shared" ca="1" si="40"/>
        <v>0</v>
      </c>
      <c r="O198" s="33">
        <f t="shared" ca="1" si="41"/>
        <v>0</v>
      </c>
      <c r="P198" s="20">
        <f t="shared" ca="1" si="42"/>
        <v>0</v>
      </c>
      <c r="Q198" s="20">
        <f t="shared" ca="1" si="43"/>
        <v>0</v>
      </c>
      <c r="R198" s="11">
        <f t="shared" ca="1" si="34"/>
        <v>6.7567042333805966E-3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:35" x14ac:dyDescent="0.2">
      <c r="A199" s="67"/>
      <c r="B199" s="67"/>
      <c r="C199" s="67"/>
      <c r="D199" s="69">
        <f t="shared" si="31"/>
        <v>0</v>
      </c>
      <c r="E199" s="69">
        <f t="shared" si="31"/>
        <v>0</v>
      </c>
      <c r="F199" s="20">
        <f t="shared" si="32"/>
        <v>0</v>
      </c>
      <c r="G199" s="20">
        <f t="shared" si="32"/>
        <v>0</v>
      </c>
      <c r="H199" s="20">
        <f t="shared" si="35"/>
        <v>0</v>
      </c>
      <c r="I199" s="20">
        <f t="shared" si="36"/>
        <v>0</v>
      </c>
      <c r="J199" s="20">
        <f t="shared" si="37"/>
        <v>0</v>
      </c>
      <c r="K199" s="20">
        <f t="shared" si="38"/>
        <v>0</v>
      </c>
      <c r="L199" s="20">
        <f t="shared" si="39"/>
        <v>0</v>
      </c>
      <c r="M199" s="20">
        <f t="shared" ca="1" si="33"/>
        <v>-6.7567042333805966E-3</v>
      </c>
      <c r="N199" s="20">
        <f t="shared" ca="1" si="40"/>
        <v>0</v>
      </c>
      <c r="O199" s="33">
        <f t="shared" ca="1" si="41"/>
        <v>0</v>
      </c>
      <c r="P199" s="20">
        <f t="shared" ca="1" si="42"/>
        <v>0</v>
      </c>
      <c r="Q199" s="20">
        <f t="shared" ca="1" si="43"/>
        <v>0</v>
      </c>
      <c r="R199" s="11">
        <f t="shared" ca="1" si="34"/>
        <v>6.7567042333805966E-3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:35" x14ac:dyDescent="0.2">
      <c r="A200" s="67"/>
      <c r="B200" s="67"/>
      <c r="C200" s="67"/>
      <c r="D200" s="69">
        <f t="shared" si="31"/>
        <v>0</v>
      </c>
      <c r="E200" s="69">
        <f t="shared" si="31"/>
        <v>0</v>
      </c>
      <c r="F200" s="20">
        <f t="shared" si="32"/>
        <v>0</v>
      </c>
      <c r="G200" s="20">
        <f t="shared" si="32"/>
        <v>0</v>
      </c>
      <c r="H200" s="20">
        <f t="shared" si="35"/>
        <v>0</v>
      </c>
      <c r="I200" s="20">
        <f t="shared" si="36"/>
        <v>0</v>
      </c>
      <c r="J200" s="20">
        <f t="shared" si="37"/>
        <v>0</v>
      </c>
      <c r="K200" s="20">
        <f t="shared" si="38"/>
        <v>0</v>
      </c>
      <c r="L200" s="20">
        <f t="shared" si="39"/>
        <v>0</v>
      </c>
      <c r="M200" s="20">
        <f t="shared" ca="1" si="33"/>
        <v>-6.7567042333805966E-3</v>
      </c>
      <c r="N200" s="20">
        <f t="shared" ca="1" si="40"/>
        <v>0</v>
      </c>
      <c r="O200" s="33">
        <f t="shared" ca="1" si="41"/>
        <v>0</v>
      </c>
      <c r="P200" s="20">
        <f t="shared" ca="1" si="42"/>
        <v>0</v>
      </c>
      <c r="Q200" s="20">
        <f t="shared" ca="1" si="43"/>
        <v>0</v>
      </c>
      <c r="R200" s="11">
        <f t="shared" ca="1" si="34"/>
        <v>6.7567042333805966E-3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:35" x14ac:dyDescent="0.2">
      <c r="A201" s="67"/>
      <c r="B201" s="67"/>
      <c r="C201" s="67"/>
      <c r="D201" s="69">
        <f t="shared" si="31"/>
        <v>0</v>
      </c>
      <c r="E201" s="69">
        <f t="shared" si="31"/>
        <v>0</v>
      </c>
      <c r="F201" s="20">
        <f t="shared" si="32"/>
        <v>0</v>
      </c>
      <c r="G201" s="20">
        <f t="shared" si="32"/>
        <v>0</v>
      </c>
      <c r="H201" s="20">
        <f t="shared" si="35"/>
        <v>0</v>
      </c>
      <c r="I201" s="20">
        <f t="shared" si="36"/>
        <v>0</v>
      </c>
      <c r="J201" s="20">
        <f t="shared" si="37"/>
        <v>0</v>
      </c>
      <c r="K201" s="20">
        <f t="shared" si="38"/>
        <v>0</v>
      </c>
      <c r="L201" s="20">
        <f t="shared" si="39"/>
        <v>0</v>
      </c>
      <c r="M201" s="20">
        <f t="shared" ca="1" si="33"/>
        <v>-6.7567042333805966E-3</v>
      </c>
      <c r="N201" s="20">
        <f t="shared" ca="1" si="40"/>
        <v>0</v>
      </c>
      <c r="O201" s="33">
        <f t="shared" ca="1" si="41"/>
        <v>0</v>
      </c>
      <c r="P201" s="20">
        <f t="shared" ca="1" si="42"/>
        <v>0</v>
      </c>
      <c r="Q201" s="20">
        <f t="shared" ca="1" si="43"/>
        <v>0</v>
      </c>
      <c r="R201" s="11">
        <f t="shared" ca="1" si="34"/>
        <v>6.7567042333805966E-3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pans="1:35" x14ac:dyDescent="0.2">
      <c r="A202" s="67"/>
      <c r="B202" s="67"/>
      <c r="C202" s="67"/>
      <c r="D202" s="69">
        <f t="shared" si="31"/>
        <v>0</v>
      </c>
      <c r="E202" s="69">
        <f t="shared" si="31"/>
        <v>0</v>
      </c>
      <c r="F202" s="20">
        <f t="shared" si="32"/>
        <v>0</v>
      </c>
      <c r="G202" s="20">
        <f t="shared" si="32"/>
        <v>0</v>
      </c>
      <c r="H202" s="20">
        <f t="shared" si="35"/>
        <v>0</v>
      </c>
      <c r="I202" s="20">
        <f t="shared" si="36"/>
        <v>0</v>
      </c>
      <c r="J202" s="20">
        <f t="shared" si="37"/>
        <v>0</v>
      </c>
      <c r="K202" s="20">
        <f t="shared" si="38"/>
        <v>0</v>
      </c>
      <c r="L202" s="20">
        <f t="shared" si="39"/>
        <v>0</v>
      </c>
      <c r="M202" s="20">
        <f t="shared" ca="1" si="33"/>
        <v>-6.7567042333805966E-3</v>
      </c>
      <c r="N202" s="20">
        <f t="shared" ca="1" si="40"/>
        <v>0</v>
      </c>
      <c r="O202" s="33">
        <f t="shared" ca="1" si="41"/>
        <v>0</v>
      </c>
      <c r="P202" s="20">
        <f t="shared" ca="1" si="42"/>
        <v>0</v>
      </c>
      <c r="Q202" s="20">
        <f t="shared" ca="1" si="43"/>
        <v>0</v>
      </c>
      <c r="R202" s="11">
        <f t="shared" ca="1" si="34"/>
        <v>6.7567042333805966E-3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 spans="1:35" x14ac:dyDescent="0.2">
      <c r="A203" s="67"/>
      <c r="B203" s="67"/>
      <c r="C203" s="67"/>
      <c r="D203" s="69">
        <f t="shared" si="31"/>
        <v>0</v>
      </c>
      <c r="E203" s="69">
        <f t="shared" si="31"/>
        <v>0</v>
      </c>
      <c r="F203" s="20">
        <f t="shared" si="32"/>
        <v>0</v>
      </c>
      <c r="G203" s="20">
        <f t="shared" si="32"/>
        <v>0</v>
      </c>
      <c r="H203" s="20">
        <f t="shared" si="35"/>
        <v>0</v>
      </c>
      <c r="I203" s="20">
        <f t="shared" si="36"/>
        <v>0</v>
      </c>
      <c r="J203" s="20">
        <f t="shared" si="37"/>
        <v>0</v>
      </c>
      <c r="K203" s="20">
        <f t="shared" si="38"/>
        <v>0</v>
      </c>
      <c r="L203" s="20">
        <f t="shared" si="39"/>
        <v>0</v>
      </c>
      <c r="M203" s="20">
        <f t="shared" ca="1" si="33"/>
        <v>-6.7567042333805966E-3</v>
      </c>
      <c r="N203" s="20">
        <f t="shared" ca="1" si="40"/>
        <v>0</v>
      </c>
      <c r="O203" s="33">
        <f t="shared" ca="1" si="41"/>
        <v>0</v>
      </c>
      <c r="P203" s="20">
        <f t="shared" ca="1" si="42"/>
        <v>0</v>
      </c>
      <c r="Q203" s="20">
        <f t="shared" ca="1" si="43"/>
        <v>0</v>
      </c>
      <c r="R203" s="11">
        <f t="shared" ca="1" si="34"/>
        <v>6.7567042333805966E-3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 spans="1:35" x14ac:dyDescent="0.2">
      <c r="A204" s="67"/>
      <c r="B204" s="67"/>
      <c r="C204" s="67"/>
      <c r="D204" s="69">
        <f t="shared" si="31"/>
        <v>0</v>
      </c>
      <c r="E204" s="69">
        <f t="shared" si="31"/>
        <v>0</v>
      </c>
      <c r="F204" s="20">
        <f t="shared" si="32"/>
        <v>0</v>
      </c>
      <c r="G204" s="20">
        <f t="shared" si="32"/>
        <v>0</v>
      </c>
      <c r="H204" s="20">
        <f t="shared" si="35"/>
        <v>0</v>
      </c>
      <c r="I204" s="20">
        <f t="shared" si="36"/>
        <v>0</v>
      </c>
      <c r="J204" s="20">
        <f t="shared" si="37"/>
        <v>0</v>
      </c>
      <c r="K204" s="20">
        <f t="shared" si="38"/>
        <v>0</v>
      </c>
      <c r="L204" s="20">
        <f t="shared" si="39"/>
        <v>0</v>
      </c>
      <c r="M204" s="20">
        <f t="shared" ca="1" si="33"/>
        <v>-6.7567042333805966E-3</v>
      </c>
      <c r="N204" s="20">
        <f t="shared" ca="1" si="40"/>
        <v>0</v>
      </c>
      <c r="O204" s="33">
        <f t="shared" ca="1" si="41"/>
        <v>0</v>
      </c>
      <c r="P204" s="20">
        <f t="shared" ca="1" si="42"/>
        <v>0</v>
      </c>
      <c r="Q204" s="20">
        <f t="shared" ca="1" si="43"/>
        <v>0</v>
      </c>
      <c r="R204" s="11">
        <f t="shared" ca="1" si="34"/>
        <v>6.7567042333805966E-3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pans="1:35" x14ac:dyDescent="0.2">
      <c r="A205" s="67"/>
      <c r="B205" s="67"/>
      <c r="C205" s="67"/>
      <c r="D205" s="69">
        <f t="shared" si="31"/>
        <v>0</v>
      </c>
      <c r="E205" s="69">
        <f t="shared" si="31"/>
        <v>0</v>
      </c>
      <c r="F205" s="20">
        <f t="shared" si="32"/>
        <v>0</v>
      </c>
      <c r="G205" s="20">
        <f t="shared" si="32"/>
        <v>0</v>
      </c>
      <c r="H205" s="20">
        <f t="shared" si="35"/>
        <v>0</v>
      </c>
      <c r="I205" s="20">
        <f t="shared" si="36"/>
        <v>0</v>
      </c>
      <c r="J205" s="20">
        <f t="shared" si="37"/>
        <v>0</v>
      </c>
      <c r="K205" s="20">
        <f t="shared" si="38"/>
        <v>0</v>
      </c>
      <c r="L205" s="20">
        <f t="shared" si="39"/>
        <v>0</v>
      </c>
      <c r="M205" s="20">
        <f t="shared" ca="1" si="33"/>
        <v>-6.7567042333805966E-3</v>
      </c>
      <c r="N205" s="20">
        <f t="shared" ca="1" si="40"/>
        <v>0</v>
      </c>
      <c r="O205" s="33">
        <f t="shared" ca="1" si="41"/>
        <v>0</v>
      </c>
      <c r="P205" s="20">
        <f t="shared" ca="1" si="42"/>
        <v>0</v>
      </c>
      <c r="Q205" s="20">
        <f t="shared" ca="1" si="43"/>
        <v>0</v>
      </c>
      <c r="R205" s="11">
        <f t="shared" ca="1" si="34"/>
        <v>6.7567042333805966E-3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pans="1:35" x14ac:dyDescent="0.2">
      <c r="A206" s="67"/>
      <c r="B206" s="67"/>
      <c r="C206" s="67"/>
      <c r="D206" s="69">
        <f t="shared" si="31"/>
        <v>0</v>
      </c>
      <c r="E206" s="69">
        <f t="shared" si="31"/>
        <v>0</v>
      </c>
      <c r="F206" s="20">
        <f t="shared" si="32"/>
        <v>0</v>
      </c>
      <c r="G206" s="20">
        <f t="shared" si="32"/>
        <v>0</v>
      </c>
      <c r="H206" s="20">
        <f t="shared" si="35"/>
        <v>0</v>
      </c>
      <c r="I206" s="20">
        <f t="shared" si="36"/>
        <v>0</v>
      </c>
      <c r="J206" s="20">
        <f t="shared" si="37"/>
        <v>0</v>
      </c>
      <c r="K206" s="20">
        <f t="shared" si="38"/>
        <v>0</v>
      </c>
      <c r="L206" s="20">
        <f t="shared" si="39"/>
        <v>0</v>
      </c>
      <c r="M206" s="20">
        <f t="shared" ca="1" si="33"/>
        <v>-6.7567042333805966E-3</v>
      </c>
      <c r="N206" s="20">
        <f t="shared" ca="1" si="40"/>
        <v>0</v>
      </c>
      <c r="O206" s="33">
        <f t="shared" ca="1" si="41"/>
        <v>0</v>
      </c>
      <c r="P206" s="20">
        <f t="shared" ca="1" si="42"/>
        <v>0</v>
      </c>
      <c r="Q206" s="20">
        <f t="shared" ca="1" si="43"/>
        <v>0</v>
      </c>
      <c r="R206" s="11">
        <f t="shared" ca="1" si="34"/>
        <v>6.7567042333805966E-3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pans="1:35" x14ac:dyDescent="0.2">
      <c r="A207" s="67"/>
      <c r="B207" s="67"/>
      <c r="C207" s="67"/>
      <c r="D207" s="69">
        <f t="shared" ref="D207:E270" si="44">A207/A$18</f>
        <v>0</v>
      </c>
      <c r="E207" s="69">
        <f t="shared" si="44"/>
        <v>0</v>
      </c>
      <c r="F207" s="20">
        <f t="shared" ref="F207:G270" si="45">$C207*D207</f>
        <v>0</v>
      </c>
      <c r="G207" s="20">
        <f t="shared" si="45"/>
        <v>0</v>
      </c>
      <c r="H207" s="20">
        <f t="shared" si="35"/>
        <v>0</v>
      </c>
      <c r="I207" s="20">
        <f t="shared" si="36"/>
        <v>0</v>
      </c>
      <c r="J207" s="20">
        <f t="shared" si="37"/>
        <v>0</v>
      </c>
      <c r="K207" s="20">
        <f t="shared" si="38"/>
        <v>0</v>
      </c>
      <c r="L207" s="20">
        <f t="shared" si="39"/>
        <v>0</v>
      </c>
      <c r="M207" s="20">
        <f t="shared" ca="1" si="33"/>
        <v>-6.7567042333805966E-3</v>
      </c>
      <c r="N207" s="20">
        <f t="shared" ca="1" si="40"/>
        <v>0</v>
      </c>
      <c r="O207" s="33">
        <f t="shared" ca="1" si="41"/>
        <v>0</v>
      </c>
      <c r="P207" s="20">
        <f t="shared" ca="1" si="42"/>
        <v>0</v>
      </c>
      <c r="Q207" s="20">
        <f t="shared" ca="1" si="43"/>
        <v>0</v>
      </c>
      <c r="R207" s="11">
        <f t="shared" ca="1" si="34"/>
        <v>6.7567042333805966E-3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</row>
    <row r="208" spans="1:35" x14ac:dyDescent="0.2">
      <c r="A208" s="67"/>
      <c r="B208" s="67"/>
      <c r="C208" s="67"/>
      <c r="D208" s="69">
        <f t="shared" si="44"/>
        <v>0</v>
      </c>
      <c r="E208" s="69">
        <f t="shared" si="44"/>
        <v>0</v>
      </c>
      <c r="F208" s="20">
        <f t="shared" si="45"/>
        <v>0</v>
      </c>
      <c r="G208" s="20">
        <f t="shared" si="45"/>
        <v>0</v>
      </c>
      <c r="H208" s="20">
        <f t="shared" si="35"/>
        <v>0</v>
      </c>
      <c r="I208" s="20">
        <f t="shared" si="36"/>
        <v>0</v>
      </c>
      <c r="J208" s="20">
        <f t="shared" si="37"/>
        <v>0</v>
      </c>
      <c r="K208" s="20">
        <f t="shared" si="38"/>
        <v>0</v>
      </c>
      <c r="L208" s="20">
        <f t="shared" si="39"/>
        <v>0</v>
      </c>
      <c r="M208" s="20">
        <f t="shared" ca="1" si="33"/>
        <v>-6.7567042333805966E-3</v>
      </c>
      <c r="N208" s="20">
        <f t="shared" ca="1" si="40"/>
        <v>0</v>
      </c>
      <c r="O208" s="33">
        <f t="shared" ca="1" si="41"/>
        <v>0</v>
      </c>
      <c r="P208" s="20">
        <f t="shared" ca="1" si="42"/>
        <v>0</v>
      </c>
      <c r="Q208" s="20">
        <f t="shared" ca="1" si="43"/>
        <v>0</v>
      </c>
      <c r="R208" s="11">
        <f t="shared" ca="1" si="34"/>
        <v>6.7567042333805966E-3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</row>
    <row r="209" spans="1:35" x14ac:dyDescent="0.2">
      <c r="A209" s="67"/>
      <c r="B209" s="67"/>
      <c r="C209" s="67"/>
      <c r="D209" s="69">
        <f t="shared" si="44"/>
        <v>0</v>
      </c>
      <c r="E209" s="69">
        <f t="shared" si="44"/>
        <v>0</v>
      </c>
      <c r="F209" s="20">
        <f t="shared" si="45"/>
        <v>0</v>
      </c>
      <c r="G209" s="20">
        <f t="shared" si="45"/>
        <v>0</v>
      </c>
      <c r="H209" s="20">
        <f t="shared" si="35"/>
        <v>0</v>
      </c>
      <c r="I209" s="20">
        <f t="shared" si="36"/>
        <v>0</v>
      </c>
      <c r="J209" s="20">
        <f t="shared" si="37"/>
        <v>0</v>
      </c>
      <c r="K209" s="20">
        <f t="shared" si="38"/>
        <v>0</v>
      </c>
      <c r="L209" s="20">
        <f t="shared" si="39"/>
        <v>0</v>
      </c>
      <c r="M209" s="20">
        <f t="shared" ca="1" si="33"/>
        <v>-6.7567042333805966E-3</v>
      </c>
      <c r="N209" s="20">
        <f t="shared" ca="1" si="40"/>
        <v>0</v>
      </c>
      <c r="O209" s="33">
        <f t="shared" ca="1" si="41"/>
        <v>0</v>
      </c>
      <c r="P209" s="20">
        <f t="shared" ca="1" si="42"/>
        <v>0</v>
      </c>
      <c r="Q209" s="20">
        <f t="shared" ca="1" si="43"/>
        <v>0</v>
      </c>
      <c r="R209" s="11">
        <f t="shared" ca="1" si="34"/>
        <v>6.7567042333805966E-3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</row>
    <row r="210" spans="1:35" x14ac:dyDescent="0.2">
      <c r="A210" s="67"/>
      <c r="B210" s="67"/>
      <c r="C210" s="67"/>
      <c r="D210" s="69">
        <f t="shared" si="44"/>
        <v>0</v>
      </c>
      <c r="E210" s="69">
        <f t="shared" si="44"/>
        <v>0</v>
      </c>
      <c r="F210" s="20">
        <f t="shared" si="45"/>
        <v>0</v>
      </c>
      <c r="G210" s="20">
        <f t="shared" si="45"/>
        <v>0</v>
      </c>
      <c r="H210" s="20">
        <f t="shared" si="35"/>
        <v>0</v>
      </c>
      <c r="I210" s="20">
        <f t="shared" si="36"/>
        <v>0</v>
      </c>
      <c r="J210" s="20">
        <f t="shared" si="37"/>
        <v>0</v>
      </c>
      <c r="K210" s="20">
        <f t="shared" si="38"/>
        <v>0</v>
      </c>
      <c r="L210" s="20">
        <f t="shared" si="39"/>
        <v>0</v>
      </c>
      <c r="M210" s="20">
        <f t="shared" ca="1" si="33"/>
        <v>-6.7567042333805966E-3</v>
      </c>
      <c r="N210" s="20">
        <f t="shared" ca="1" si="40"/>
        <v>0</v>
      </c>
      <c r="O210" s="33">
        <f t="shared" ca="1" si="41"/>
        <v>0</v>
      </c>
      <c r="P210" s="20">
        <f t="shared" ca="1" si="42"/>
        <v>0</v>
      </c>
      <c r="Q210" s="20">
        <f t="shared" ca="1" si="43"/>
        <v>0</v>
      </c>
      <c r="R210" s="11">
        <f t="shared" ca="1" si="34"/>
        <v>6.7567042333805966E-3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</row>
    <row r="211" spans="1:35" x14ac:dyDescent="0.2">
      <c r="A211" s="67"/>
      <c r="B211" s="67"/>
      <c r="C211" s="67"/>
      <c r="D211" s="69">
        <f t="shared" si="44"/>
        <v>0</v>
      </c>
      <c r="E211" s="69">
        <f t="shared" si="44"/>
        <v>0</v>
      </c>
      <c r="F211" s="20">
        <f t="shared" si="45"/>
        <v>0</v>
      </c>
      <c r="G211" s="20">
        <f t="shared" si="45"/>
        <v>0</v>
      </c>
      <c r="H211" s="20">
        <f t="shared" si="35"/>
        <v>0</v>
      </c>
      <c r="I211" s="20">
        <f t="shared" si="36"/>
        <v>0</v>
      </c>
      <c r="J211" s="20">
        <f t="shared" si="37"/>
        <v>0</v>
      </c>
      <c r="K211" s="20">
        <f t="shared" si="38"/>
        <v>0</v>
      </c>
      <c r="L211" s="20">
        <f t="shared" si="39"/>
        <v>0</v>
      </c>
      <c r="M211" s="20">
        <f t="shared" ref="M211:M274" ca="1" si="46">+E$4+E$5*D211+E$6*D211^2</f>
        <v>-6.7567042333805966E-3</v>
      </c>
      <c r="N211" s="20">
        <f t="shared" ca="1" si="40"/>
        <v>0</v>
      </c>
      <c r="O211" s="33">
        <f t="shared" ca="1" si="41"/>
        <v>0</v>
      </c>
      <c r="P211" s="20">
        <f t="shared" ca="1" si="42"/>
        <v>0</v>
      </c>
      <c r="Q211" s="20">
        <f t="shared" ca="1" si="43"/>
        <v>0</v>
      </c>
      <c r="R211" s="11">
        <f t="shared" ref="R211:R274" ca="1" si="47">+E211-M211</f>
        <v>6.7567042333805966E-3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</row>
    <row r="212" spans="1:35" x14ac:dyDescent="0.2">
      <c r="A212" s="67"/>
      <c r="B212" s="67"/>
      <c r="C212" s="67"/>
      <c r="D212" s="69">
        <f t="shared" si="44"/>
        <v>0</v>
      </c>
      <c r="E212" s="69">
        <f t="shared" si="44"/>
        <v>0</v>
      </c>
      <c r="F212" s="20">
        <f t="shared" si="45"/>
        <v>0</v>
      </c>
      <c r="G212" s="20">
        <f t="shared" si="45"/>
        <v>0</v>
      </c>
      <c r="H212" s="20">
        <f t="shared" ref="H212:H275" si="48">C212*D212*D212</f>
        <v>0</v>
      </c>
      <c r="I212" s="20">
        <f t="shared" ref="I212:I275" si="49">C212*D212*D212*D212</f>
        <v>0</v>
      </c>
      <c r="J212" s="20">
        <f t="shared" ref="J212:J275" si="50">C212*D212*D212*D212*D212</f>
        <v>0</v>
      </c>
      <c r="K212" s="20">
        <f t="shared" ref="K212:K275" si="51">C212*E212*D212</f>
        <v>0</v>
      </c>
      <c r="L212" s="20">
        <f t="shared" ref="L212:L275" si="52">C212*E212*D212*D212</f>
        <v>0</v>
      </c>
      <c r="M212" s="20">
        <f t="shared" ca="1" si="46"/>
        <v>-6.7567042333805966E-3</v>
      </c>
      <c r="N212" s="20">
        <f t="shared" ref="N212:N275" ca="1" si="53">C212*(M212-E212)^2</f>
        <v>0</v>
      </c>
      <c r="O212" s="33">
        <f t="shared" ref="O212:O275" ca="1" si="54">(C212*O$1-O$2*F212+O$3*H212)^2</f>
        <v>0</v>
      </c>
      <c r="P212" s="20">
        <f t="shared" ref="P212:P275" ca="1" si="55">(-C212*O$2+O$4*F212-O$5*H212)^2</f>
        <v>0</v>
      </c>
      <c r="Q212" s="20">
        <f t="shared" ref="Q212:Q275" ca="1" si="56">+(C212*O$3-F212*O$5+H212*O$6)^2</f>
        <v>0</v>
      </c>
      <c r="R212" s="11">
        <f t="shared" ca="1" si="47"/>
        <v>6.7567042333805966E-3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</row>
    <row r="213" spans="1:35" x14ac:dyDescent="0.2">
      <c r="A213" s="67"/>
      <c r="B213" s="67"/>
      <c r="C213" s="67"/>
      <c r="D213" s="69">
        <f t="shared" si="44"/>
        <v>0</v>
      </c>
      <c r="E213" s="69">
        <f t="shared" si="44"/>
        <v>0</v>
      </c>
      <c r="F213" s="20">
        <f t="shared" si="45"/>
        <v>0</v>
      </c>
      <c r="G213" s="20">
        <f t="shared" si="45"/>
        <v>0</v>
      </c>
      <c r="H213" s="20">
        <f t="shared" si="48"/>
        <v>0</v>
      </c>
      <c r="I213" s="20">
        <f t="shared" si="49"/>
        <v>0</v>
      </c>
      <c r="J213" s="20">
        <f t="shared" si="50"/>
        <v>0</v>
      </c>
      <c r="K213" s="20">
        <f t="shared" si="51"/>
        <v>0</v>
      </c>
      <c r="L213" s="20">
        <f t="shared" si="52"/>
        <v>0</v>
      </c>
      <c r="M213" s="20">
        <f t="shared" ca="1" si="46"/>
        <v>-6.7567042333805966E-3</v>
      </c>
      <c r="N213" s="20">
        <f t="shared" ca="1" si="53"/>
        <v>0</v>
      </c>
      <c r="O213" s="33">
        <f t="shared" ca="1" si="54"/>
        <v>0</v>
      </c>
      <c r="P213" s="20">
        <f t="shared" ca="1" si="55"/>
        <v>0</v>
      </c>
      <c r="Q213" s="20">
        <f t="shared" ca="1" si="56"/>
        <v>0</v>
      </c>
      <c r="R213" s="11">
        <f t="shared" ca="1" si="47"/>
        <v>6.7567042333805966E-3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</row>
    <row r="214" spans="1:35" x14ac:dyDescent="0.2">
      <c r="A214" s="67"/>
      <c r="B214" s="67"/>
      <c r="C214" s="67"/>
      <c r="D214" s="69">
        <f t="shared" si="44"/>
        <v>0</v>
      </c>
      <c r="E214" s="69">
        <f t="shared" si="44"/>
        <v>0</v>
      </c>
      <c r="F214" s="20">
        <f t="shared" si="45"/>
        <v>0</v>
      </c>
      <c r="G214" s="20">
        <f t="shared" si="45"/>
        <v>0</v>
      </c>
      <c r="H214" s="20">
        <f t="shared" si="48"/>
        <v>0</v>
      </c>
      <c r="I214" s="20">
        <f t="shared" si="49"/>
        <v>0</v>
      </c>
      <c r="J214" s="20">
        <f t="shared" si="50"/>
        <v>0</v>
      </c>
      <c r="K214" s="20">
        <f t="shared" si="51"/>
        <v>0</v>
      </c>
      <c r="L214" s="20">
        <f t="shared" si="52"/>
        <v>0</v>
      </c>
      <c r="M214" s="20">
        <f t="shared" ca="1" si="46"/>
        <v>-6.7567042333805966E-3</v>
      </c>
      <c r="N214" s="20">
        <f t="shared" ca="1" si="53"/>
        <v>0</v>
      </c>
      <c r="O214" s="33">
        <f t="shared" ca="1" si="54"/>
        <v>0</v>
      </c>
      <c r="P214" s="20">
        <f t="shared" ca="1" si="55"/>
        <v>0</v>
      </c>
      <c r="Q214" s="20">
        <f t="shared" ca="1" si="56"/>
        <v>0</v>
      </c>
      <c r="R214" s="11">
        <f t="shared" ca="1" si="47"/>
        <v>6.7567042333805966E-3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</row>
    <row r="215" spans="1:35" x14ac:dyDescent="0.2">
      <c r="A215" s="67"/>
      <c r="B215" s="67"/>
      <c r="C215" s="67"/>
      <c r="D215" s="69">
        <f t="shared" si="44"/>
        <v>0</v>
      </c>
      <c r="E215" s="69">
        <f t="shared" si="44"/>
        <v>0</v>
      </c>
      <c r="F215" s="20">
        <f t="shared" si="45"/>
        <v>0</v>
      </c>
      <c r="G215" s="20">
        <f t="shared" si="45"/>
        <v>0</v>
      </c>
      <c r="H215" s="20">
        <f t="shared" si="48"/>
        <v>0</v>
      </c>
      <c r="I215" s="20">
        <f t="shared" si="49"/>
        <v>0</v>
      </c>
      <c r="J215" s="20">
        <f t="shared" si="50"/>
        <v>0</v>
      </c>
      <c r="K215" s="20">
        <f t="shared" si="51"/>
        <v>0</v>
      </c>
      <c r="L215" s="20">
        <f t="shared" si="52"/>
        <v>0</v>
      </c>
      <c r="M215" s="20">
        <f t="shared" ca="1" si="46"/>
        <v>-6.7567042333805966E-3</v>
      </c>
      <c r="N215" s="20">
        <f t="shared" ca="1" si="53"/>
        <v>0</v>
      </c>
      <c r="O215" s="33">
        <f t="shared" ca="1" si="54"/>
        <v>0</v>
      </c>
      <c r="P215" s="20">
        <f t="shared" ca="1" si="55"/>
        <v>0</v>
      </c>
      <c r="Q215" s="20">
        <f t="shared" ca="1" si="56"/>
        <v>0</v>
      </c>
      <c r="R215" s="11">
        <f t="shared" ca="1" si="47"/>
        <v>6.7567042333805966E-3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 spans="1:35" x14ac:dyDescent="0.2">
      <c r="A216" s="67"/>
      <c r="B216" s="67"/>
      <c r="C216" s="67"/>
      <c r="D216" s="69">
        <f t="shared" si="44"/>
        <v>0</v>
      </c>
      <c r="E216" s="69">
        <f t="shared" si="44"/>
        <v>0</v>
      </c>
      <c r="F216" s="20">
        <f t="shared" si="45"/>
        <v>0</v>
      </c>
      <c r="G216" s="20">
        <f t="shared" si="45"/>
        <v>0</v>
      </c>
      <c r="H216" s="20">
        <f t="shared" si="48"/>
        <v>0</v>
      </c>
      <c r="I216" s="20">
        <f t="shared" si="49"/>
        <v>0</v>
      </c>
      <c r="J216" s="20">
        <f t="shared" si="50"/>
        <v>0</v>
      </c>
      <c r="K216" s="20">
        <f t="shared" si="51"/>
        <v>0</v>
      </c>
      <c r="L216" s="20">
        <f t="shared" si="52"/>
        <v>0</v>
      </c>
      <c r="M216" s="20">
        <f t="shared" ca="1" si="46"/>
        <v>-6.7567042333805966E-3</v>
      </c>
      <c r="N216" s="20">
        <f t="shared" ca="1" si="53"/>
        <v>0</v>
      </c>
      <c r="O216" s="33">
        <f t="shared" ca="1" si="54"/>
        <v>0</v>
      </c>
      <c r="P216" s="20">
        <f t="shared" ca="1" si="55"/>
        <v>0</v>
      </c>
      <c r="Q216" s="20">
        <f t="shared" ca="1" si="56"/>
        <v>0</v>
      </c>
      <c r="R216" s="11">
        <f t="shared" ca="1" si="47"/>
        <v>6.7567042333805966E-3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</row>
    <row r="217" spans="1:35" x14ac:dyDescent="0.2">
      <c r="A217" s="67"/>
      <c r="B217" s="67"/>
      <c r="C217" s="67"/>
      <c r="D217" s="69">
        <f t="shared" si="44"/>
        <v>0</v>
      </c>
      <c r="E217" s="69">
        <f t="shared" si="44"/>
        <v>0</v>
      </c>
      <c r="F217" s="20">
        <f t="shared" si="45"/>
        <v>0</v>
      </c>
      <c r="G217" s="20">
        <f t="shared" si="45"/>
        <v>0</v>
      </c>
      <c r="H217" s="20">
        <f t="shared" si="48"/>
        <v>0</v>
      </c>
      <c r="I217" s="20">
        <f t="shared" si="49"/>
        <v>0</v>
      </c>
      <c r="J217" s="20">
        <f t="shared" si="50"/>
        <v>0</v>
      </c>
      <c r="K217" s="20">
        <f t="shared" si="51"/>
        <v>0</v>
      </c>
      <c r="L217" s="20">
        <f t="shared" si="52"/>
        <v>0</v>
      </c>
      <c r="M217" s="20">
        <f t="shared" ca="1" si="46"/>
        <v>-6.7567042333805966E-3</v>
      </c>
      <c r="N217" s="20">
        <f t="shared" ca="1" si="53"/>
        <v>0</v>
      </c>
      <c r="O217" s="33">
        <f t="shared" ca="1" si="54"/>
        <v>0</v>
      </c>
      <c r="P217" s="20">
        <f t="shared" ca="1" si="55"/>
        <v>0</v>
      </c>
      <c r="Q217" s="20">
        <f t="shared" ca="1" si="56"/>
        <v>0</v>
      </c>
      <c r="R217" s="11">
        <f t="shared" ca="1" si="47"/>
        <v>6.7567042333805966E-3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</row>
    <row r="218" spans="1:35" x14ac:dyDescent="0.2">
      <c r="A218" s="67"/>
      <c r="B218" s="67"/>
      <c r="C218" s="67"/>
      <c r="D218" s="69">
        <f t="shared" si="44"/>
        <v>0</v>
      </c>
      <c r="E218" s="69">
        <f t="shared" si="44"/>
        <v>0</v>
      </c>
      <c r="F218" s="20">
        <f t="shared" si="45"/>
        <v>0</v>
      </c>
      <c r="G218" s="20">
        <f t="shared" si="45"/>
        <v>0</v>
      </c>
      <c r="H218" s="20">
        <f t="shared" si="48"/>
        <v>0</v>
      </c>
      <c r="I218" s="20">
        <f t="shared" si="49"/>
        <v>0</v>
      </c>
      <c r="J218" s="20">
        <f t="shared" si="50"/>
        <v>0</v>
      </c>
      <c r="K218" s="20">
        <f t="shared" si="51"/>
        <v>0</v>
      </c>
      <c r="L218" s="20">
        <f t="shared" si="52"/>
        <v>0</v>
      </c>
      <c r="M218" s="20">
        <f t="shared" ca="1" si="46"/>
        <v>-6.7567042333805966E-3</v>
      </c>
      <c r="N218" s="20">
        <f t="shared" ca="1" si="53"/>
        <v>0</v>
      </c>
      <c r="O218" s="33">
        <f t="shared" ca="1" si="54"/>
        <v>0</v>
      </c>
      <c r="P218" s="20">
        <f t="shared" ca="1" si="55"/>
        <v>0</v>
      </c>
      <c r="Q218" s="20">
        <f t="shared" ca="1" si="56"/>
        <v>0</v>
      </c>
      <c r="R218" s="11">
        <f t="shared" ca="1" si="47"/>
        <v>6.7567042333805966E-3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</row>
    <row r="219" spans="1:35" x14ac:dyDescent="0.2">
      <c r="A219" s="67"/>
      <c r="B219" s="67"/>
      <c r="C219" s="67"/>
      <c r="D219" s="69">
        <f t="shared" si="44"/>
        <v>0</v>
      </c>
      <c r="E219" s="69">
        <f t="shared" si="44"/>
        <v>0</v>
      </c>
      <c r="F219" s="20">
        <f t="shared" si="45"/>
        <v>0</v>
      </c>
      <c r="G219" s="20">
        <f t="shared" si="45"/>
        <v>0</v>
      </c>
      <c r="H219" s="20">
        <f t="shared" si="48"/>
        <v>0</v>
      </c>
      <c r="I219" s="20">
        <f t="shared" si="49"/>
        <v>0</v>
      </c>
      <c r="J219" s="20">
        <f t="shared" si="50"/>
        <v>0</v>
      </c>
      <c r="K219" s="20">
        <f t="shared" si="51"/>
        <v>0</v>
      </c>
      <c r="L219" s="20">
        <f t="shared" si="52"/>
        <v>0</v>
      </c>
      <c r="M219" s="20">
        <f t="shared" ca="1" si="46"/>
        <v>-6.7567042333805966E-3</v>
      </c>
      <c r="N219" s="20">
        <f t="shared" ca="1" si="53"/>
        <v>0</v>
      </c>
      <c r="O219" s="33">
        <f t="shared" ca="1" si="54"/>
        <v>0</v>
      </c>
      <c r="P219" s="20">
        <f t="shared" ca="1" si="55"/>
        <v>0</v>
      </c>
      <c r="Q219" s="20">
        <f t="shared" ca="1" si="56"/>
        <v>0</v>
      </c>
      <c r="R219" s="11">
        <f t="shared" ca="1" si="47"/>
        <v>6.7567042333805966E-3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</row>
    <row r="220" spans="1:35" x14ac:dyDescent="0.2">
      <c r="A220" s="67"/>
      <c r="B220" s="67"/>
      <c r="C220" s="67"/>
      <c r="D220" s="69">
        <f t="shared" si="44"/>
        <v>0</v>
      </c>
      <c r="E220" s="69">
        <f t="shared" si="44"/>
        <v>0</v>
      </c>
      <c r="F220" s="20">
        <f t="shared" si="45"/>
        <v>0</v>
      </c>
      <c r="G220" s="20">
        <f t="shared" si="45"/>
        <v>0</v>
      </c>
      <c r="H220" s="20">
        <f t="shared" si="48"/>
        <v>0</v>
      </c>
      <c r="I220" s="20">
        <f t="shared" si="49"/>
        <v>0</v>
      </c>
      <c r="J220" s="20">
        <f t="shared" si="50"/>
        <v>0</v>
      </c>
      <c r="K220" s="20">
        <f t="shared" si="51"/>
        <v>0</v>
      </c>
      <c r="L220" s="20">
        <f t="shared" si="52"/>
        <v>0</v>
      </c>
      <c r="M220" s="20">
        <f t="shared" ca="1" si="46"/>
        <v>-6.7567042333805966E-3</v>
      </c>
      <c r="N220" s="20">
        <f t="shared" ca="1" si="53"/>
        <v>0</v>
      </c>
      <c r="O220" s="33">
        <f t="shared" ca="1" si="54"/>
        <v>0</v>
      </c>
      <c r="P220" s="20">
        <f t="shared" ca="1" si="55"/>
        <v>0</v>
      </c>
      <c r="Q220" s="20">
        <f t="shared" ca="1" si="56"/>
        <v>0</v>
      </c>
      <c r="R220" s="11">
        <f t="shared" ca="1" si="47"/>
        <v>6.7567042333805966E-3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 spans="1:35" x14ac:dyDescent="0.2">
      <c r="A221" s="67"/>
      <c r="B221" s="67"/>
      <c r="C221" s="67"/>
      <c r="D221" s="69">
        <f t="shared" si="44"/>
        <v>0</v>
      </c>
      <c r="E221" s="69">
        <f t="shared" si="44"/>
        <v>0</v>
      </c>
      <c r="F221" s="20">
        <f t="shared" si="45"/>
        <v>0</v>
      </c>
      <c r="G221" s="20">
        <f t="shared" si="45"/>
        <v>0</v>
      </c>
      <c r="H221" s="20">
        <f t="shared" si="48"/>
        <v>0</v>
      </c>
      <c r="I221" s="20">
        <f t="shared" si="49"/>
        <v>0</v>
      </c>
      <c r="J221" s="20">
        <f t="shared" si="50"/>
        <v>0</v>
      </c>
      <c r="K221" s="20">
        <f t="shared" si="51"/>
        <v>0</v>
      </c>
      <c r="L221" s="20">
        <f t="shared" si="52"/>
        <v>0</v>
      </c>
      <c r="M221" s="20">
        <f t="shared" ca="1" si="46"/>
        <v>-6.7567042333805966E-3</v>
      </c>
      <c r="N221" s="20">
        <f t="shared" ca="1" si="53"/>
        <v>0</v>
      </c>
      <c r="O221" s="33">
        <f t="shared" ca="1" si="54"/>
        <v>0</v>
      </c>
      <c r="P221" s="20">
        <f t="shared" ca="1" si="55"/>
        <v>0</v>
      </c>
      <c r="Q221" s="20">
        <f t="shared" ca="1" si="56"/>
        <v>0</v>
      </c>
      <c r="R221" s="11">
        <f t="shared" ca="1" si="47"/>
        <v>6.7567042333805966E-3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2" spans="1:35" x14ac:dyDescent="0.2">
      <c r="A222" s="67"/>
      <c r="B222" s="67"/>
      <c r="C222" s="67"/>
      <c r="D222" s="69">
        <f t="shared" si="44"/>
        <v>0</v>
      </c>
      <c r="E222" s="69">
        <f t="shared" si="44"/>
        <v>0</v>
      </c>
      <c r="F222" s="20">
        <f t="shared" si="45"/>
        <v>0</v>
      </c>
      <c r="G222" s="20">
        <f t="shared" si="45"/>
        <v>0</v>
      </c>
      <c r="H222" s="20">
        <f t="shared" si="48"/>
        <v>0</v>
      </c>
      <c r="I222" s="20">
        <f t="shared" si="49"/>
        <v>0</v>
      </c>
      <c r="J222" s="20">
        <f t="shared" si="50"/>
        <v>0</v>
      </c>
      <c r="K222" s="20">
        <f t="shared" si="51"/>
        <v>0</v>
      </c>
      <c r="L222" s="20">
        <f t="shared" si="52"/>
        <v>0</v>
      </c>
      <c r="M222" s="20">
        <f t="shared" ca="1" si="46"/>
        <v>-6.7567042333805966E-3</v>
      </c>
      <c r="N222" s="20">
        <f t="shared" ca="1" si="53"/>
        <v>0</v>
      </c>
      <c r="O222" s="33">
        <f t="shared" ca="1" si="54"/>
        <v>0</v>
      </c>
      <c r="P222" s="20">
        <f t="shared" ca="1" si="55"/>
        <v>0</v>
      </c>
      <c r="Q222" s="20">
        <f t="shared" ca="1" si="56"/>
        <v>0</v>
      </c>
      <c r="R222" s="11">
        <f t="shared" ca="1" si="47"/>
        <v>6.7567042333805966E-3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 spans="1:35" x14ac:dyDescent="0.2">
      <c r="A223" s="67"/>
      <c r="B223" s="67"/>
      <c r="C223" s="67"/>
      <c r="D223" s="69">
        <f t="shared" si="44"/>
        <v>0</v>
      </c>
      <c r="E223" s="69">
        <f t="shared" si="44"/>
        <v>0</v>
      </c>
      <c r="F223" s="20">
        <f t="shared" si="45"/>
        <v>0</v>
      </c>
      <c r="G223" s="20">
        <f t="shared" si="45"/>
        <v>0</v>
      </c>
      <c r="H223" s="20">
        <f t="shared" si="48"/>
        <v>0</v>
      </c>
      <c r="I223" s="20">
        <f t="shared" si="49"/>
        <v>0</v>
      </c>
      <c r="J223" s="20">
        <f t="shared" si="50"/>
        <v>0</v>
      </c>
      <c r="K223" s="20">
        <f t="shared" si="51"/>
        <v>0</v>
      </c>
      <c r="L223" s="20">
        <f t="shared" si="52"/>
        <v>0</v>
      </c>
      <c r="M223" s="20">
        <f t="shared" ca="1" si="46"/>
        <v>-6.7567042333805966E-3</v>
      </c>
      <c r="N223" s="20">
        <f t="shared" ca="1" si="53"/>
        <v>0</v>
      </c>
      <c r="O223" s="33">
        <f t="shared" ca="1" si="54"/>
        <v>0</v>
      </c>
      <c r="P223" s="20">
        <f t="shared" ca="1" si="55"/>
        <v>0</v>
      </c>
      <c r="Q223" s="20">
        <f t="shared" ca="1" si="56"/>
        <v>0</v>
      </c>
      <c r="R223" s="11">
        <f t="shared" ca="1" si="47"/>
        <v>6.7567042333805966E-3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</row>
    <row r="224" spans="1:35" x14ac:dyDescent="0.2">
      <c r="A224" s="67"/>
      <c r="B224" s="67"/>
      <c r="C224" s="67"/>
      <c r="D224" s="69">
        <f t="shared" si="44"/>
        <v>0</v>
      </c>
      <c r="E224" s="69">
        <f t="shared" si="44"/>
        <v>0</v>
      </c>
      <c r="F224" s="20">
        <f t="shared" si="45"/>
        <v>0</v>
      </c>
      <c r="G224" s="20">
        <f t="shared" si="45"/>
        <v>0</v>
      </c>
      <c r="H224" s="20">
        <f t="shared" si="48"/>
        <v>0</v>
      </c>
      <c r="I224" s="20">
        <f t="shared" si="49"/>
        <v>0</v>
      </c>
      <c r="J224" s="20">
        <f t="shared" si="50"/>
        <v>0</v>
      </c>
      <c r="K224" s="20">
        <f t="shared" si="51"/>
        <v>0</v>
      </c>
      <c r="L224" s="20">
        <f t="shared" si="52"/>
        <v>0</v>
      </c>
      <c r="M224" s="20">
        <f t="shared" ca="1" si="46"/>
        <v>-6.7567042333805966E-3</v>
      </c>
      <c r="N224" s="20">
        <f t="shared" ca="1" si="53"/>
        <v>0</v>
      </c>
      <c r="O224" s="33">
        <f t="shared" ca="1" si="54"/>
        <v>0</v>
      </c>
      <c r="P224" s="20">
        <f t="shared" ca="1" si="55"/>
        <v>0</v>
      </c>
      <c r="Q224" s="20">
        <f t="shared" ca="1" si="56"/>
        <v>0</v>
      </c>
      <c r="R224" s="11">
        <f t="shared" ca="1" si="47"/>
        <v>6.7567042333805966E-3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</row>
    <row r="225" spans="1:35" x14ac:dyDescent="0.2">
      <c r="A225" s="67"/>
      <c r="B225" s="67"/>
      <c r="C225" s="67"/>
      <c r="D225" s="69">
        <f t="shared" si="44"/>
        <v>0</v>
      </c>
      <c r="E225" s="69">
        <f t="shared" si="44"/>
        <v>0</v>
      </c>
      <c r="F225" s="20">
        <f t="shared" si="45"/>
        <v>0</v>
      </c>
      <c r="G225" s="20">
        <f t="shared" si="45"/>
        <v>0</v>
      </c>
      <c r="H225" s="20">
        <f t="shared" si="48"/>
        <v>0</v>
      </c>
      <c r="I225" s="20">
        <f t="shared" si="49"/>
        <v>0</v>
      </c>
      <c r="J225" s="20">
        <f t="shared" si="50"/>
        <v>0</v>
      </c>
      <c r="K225" s="20">
        <f t="shared" si="51"/>
        <v>0</v>
      </c>
      <c r="L225" s="20">
        <f t="shared" si="52"/>
        <v>0</v>
      </c>
      <c r="M225" s="20">
        <f t="shared" ca="1" si="46"/>
        <v>-6.7567042333805966E-3</v>
      </c>
      <c r="N225" s="20">
        <f t="shared" ca="1" si="53"/>
        <v>0</v>
      </c>
      <c r="O225" s="33">
        <f t="shared" ca="1" si="54"/>
        <v>0</v>
      </c>
      <c r="P225" s="20">
        <f t="shared" ca="1" si="55"/>
        <v>0</v>
      </c>
      <c r="Q225" s="20">
        <f t="shared" ca="1" si="56"/>
        <v>0</v>
      </c>
      <c r="R225" s="11">
        <f t="shared" ca="1" si="47"/>
        <v>6.7567042333805966E-3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</row>
    <row r="226" spans="1:35" x14ac:dyDescent="0.2">
      <c r="A226" s="67"/>
      <c r="B226" s="67"/>
      <c r="C226" s="67"/>
      <c r="D226" s="69">
        <f t="shared" si="44"/>
        <v>0</v>
      </c>
      <c r="E226" s="69">
        <f t="shared" si="44"/>
        <v>0</v>
      </c>
      <c r="F226" s="20">
        <f t="shared" si="45"/>
        <v>0</v>
      </c>
      <c r="G226" s="20">
        <f t="shared" si="45"/>
        <v>0</v>
      </c>
      <c r="H226" s="20">
        <f t="shared" si="48"/>
        <v>0</v>
      </c>
      <c r="I226" s="20">
        <f t="shared" si="49"/>
        <v>0</v>
      </c>
      <c r="J226" s="20">
        <f t="shared" si="50"/>
        <v>0</v>
      </c>
      <c r="K226" s="20">
        <f t="shared" si="51"/>
        <v>0</v>
      </c>
      <c r="L226" s="20">
        <f t="shared" si="52"/>
        <v>0</v>
      </c>
      <c r="M226" s="20">
        <f t="shared" ca="1" si="46"/>
        <v>-6.7567042333805966E-3</v>
      </c>
      <c r="N226" s="20">
        <f t="shared" ca="1" si="53"/>
        <v>0</v>
      </c>
      <c r="O226" s="33">
        <f t="shared" ca="1" si="54"/>
        <v>0</v>
      </c>
      <c r="P226" s="20">
        <f t="shared" ca="1" si="55"/>
        <v>0</v>
      </c>
      <c r="Q226" s="20">
        <f t="shared" ca="1" si="56"/>
        <v>0</v>
      </c>
      <c r="R226" s="11">
        <f t="shared" ca="1" si="47"/>
        <v>6.7567042333805966E-3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</row>
    <row r="227" spans="1:35" x14ac:dyDescent="0.2">
      <c r="A227" s="67"/>
      <c r="B227" s="67"/>
      <c r="C227" s="67"/>
      <c r="D227" s="69">
        <f t="shared" si="44"/>
        <v>0</v>
      </c>
      <c r="E227" s="69">
        <f t="shared" si="44"/>
        <v>0</v>
      </c>
      <c r="F227" s="20">
        <f t="shared" si="45"/>
        <v>0</v>
      </c>
      <c r="G227" s="20">
        <f t="shared" si="45"/>
        <v>0</v>
      </c>
      <c r="H227" s="20">
        <f t="shared" si="48"/>
        <v>0</v>
      </c>
      <c r="I227" s="20">
        <f t="shared" si="49"/>
        <v>0</v>
      </c>
      <c r="J227" s="20">
        <f t="shared" si="50"/>
        <v>0</v>
      </c>
      <c r="K227" s="20">
        <f t="shared" si="51"/>
        <v>0</v>
      </c>
      <c r="L227" s="20">
        <f t="shared" si="52"/>
        <v>0</v>
      </c>
      <c r="M227" s="20">
        <f t="shared" ca="1" si="46"/>
        <v>-6.7567042333805966E-3</v>
      </c>
      <c r="N227" s="20">
        <f t="shared" ca="1" si="53"/>
        <v>0</v>
      </c>
      <c r="O227" s="33">
        <f t="shared" ca="1" si="54"/>
        <v>0</v>
      </c>
      <c r="P227" s="20">
        <f t="shared" ca="1" si="55"/>
        <v>0</v>
      </c>
      <c r="Q227" s="20">
        <f t="shared" ca="1" si="56"/>
        <v>0</v>
      </c>
      <c r="R227" s="11">
        <f t="shared" ca="1" si="47"/>
        <v>6.7567042333805966E-3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</row>
    <row r="228" spans="1:35" x14ac:dyDescent="0.2">
      <c r="A228" s="67"/>
      <c r="B228" s="67"/>
      <c r="C228" s="67"/>
      <c r="D228" s="69">
        <f t="shared" si="44"/>
        <v>0</v>
      </c>
      <c r="E228" s="69">
        <f t="shared" si="44"/>
        <v>0</v>
      </c>
      <c r="F228" s="20">
        <f t="shared" si="45"/>
        <v>0</v>
      </c>
      <c r="G228" s="20">
        <f t="shared" si="45"/>
        <v>0</v>
      </c>
      <c r="H228" s="20">
        <f t="shared" si="48"/>
        <v>0</v>
      </c>
      <c r="I228" s="20">
        <f t="shared" si="49"/>
        <v>0</v>
      </c>
      <c r="J228" s="20">
        <f t="shared" si="50"/>
        <v>0</v>
      </c>
      <c r="K228" s="20">
        <f t="shared" si="51"/>
        <v>0</v>
      </c>
      <c r="L228" s="20">
        <f t="shared" si="52"/>
        <v>0</v>
      </c>
      <c r="M228" s="20">
        <f t="shared" ca="1" si="46"/>
        <v>-6.7567042333805966E-3</v>
      </c>
      <c r="N228" s="20">
        <f t="shared" ca="1" si="53"/>
        <v>0</v>
      </c>
      <c r="O228" s="33">
        <f t="shared" ca="1" si="54"/>
        <v>0</v>
      </c>
      <c r="P228" s="20">
        <f t="shared" ca="1" si="55"/>
        <v>0</v>
      </c>
      <c r="Q228" s="20">
        <f t="shared" ca="1" si="56"/>
        <v>0</v>
      </c>
      <c r="R228" s="11">
        <f t="shared" ca="1" si="47"/>
        <v>6.7567042333805966E-3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</row>
    <row r="229" spans="1:35" x14ac:dyDescent="0.2">
      <c r="A229" s="67"/>
      <c r="B229" s="67"/>
      <c r="C229" s="67"/>
      <c r="D229" s="69">
        <f t="shared" si="44"/>
        <v>0</v>
      </c>
      <c r="E229" s="69">
        <f t="shared" si="44"/>
        <v>0</v>
      </c>
      <c r="F229" s="20">
        <f t="shared" si="45"/>
        <v>0</v>
      </c>
      <c r="G229" s="20">
        <f t="shared" si="45"/>
        <v>0</v>
      </c>
      <c r="H229" s="20">
        <f t="shared" si="48"/>
        <v>0</v>
      </c>
      <c r="I229" s="20">
        <f t="shared" si="49"/>
        <v>0</v>
      </c>
      <c r="J229" s="20">
        <f t="shared" si="50"/>
        <v>0</v>
      </c>
      <c r="K229" s="20">
        <f t="shared" si="51"/>
        <v>0</v>
      </c>
      <c r="L229" s="20">
        <f t="shared" si="52"/>
        <v>0</v>
      </c>
      <c r="M229" s="20">
        <f t="shared" ca="1" si="46"/>
        <v>-6.7567042333805966E-3</v>
      </c>
      <c r="N229" s="20">
        <f t="shared" ca="1" si="53"/>
        <v>0</v>
      </c>
      <c r="O229" s="33">
        <f t="shared" ca="1" si="54"/>
        <v>0</v>
      </c>
      <c r="P229" s="20">
        <f t="shared" ca="1" si="55"/>
        <v>0</v>
      </c>
      <c r="Q229" s="20">
        <f t="shared" ca="1" si="56"/>
        <v>0</v>
      </c>
      <c r="R229" s="11">
        <f t="shared" ca="1" si="47"/>
        <v>6.7567042333805966E-3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</row>
    <row r="230" spans="1:35" x14ac:dyDescent="0.2">
      <c r="A230" s="67"/>
      <c r="B230" s="67"/>
      <c r="C230" s="67"/>
      <c r="D230" s="69">
        <f t="shared" si="44"/>
        <v>0</v>
      </c>
      <c r="E230" s="69">
        <f t="shared" si="44"/>
        <v>0</v>
      </c>
      <c r="F230" s="20">
        <f t="shared" si="45"/>
        <v>0</v>
      </c>
      <c r="G230" s="20">
        <f t="shared" si="45"/>
        <v>0</v>
      </c>
      <c r="H230" s="20">
        <f t="shared" si="48"/>
        <v>0</v>
      </c>
      <c r="I230" s="20">
        <f t="shared" si="49"/>
        <v>0</v>
      </c>
      <c r="J230" s="20">
        <f t="shared" si="50"/>
        <v>0</v>
      </c>
      <c r="K230" s="20">
        <f t="shared" si="51"/>
        <v>0</v>
      </c>
      <c r="L230" s="20">
        <f t="shared" si="52"/>
        <v>0</v>
      </c>
      <c r="M230" s="20">
        <f t="shared" ca="1" si="46"/>
        <v>-6.7567042333805966E-3</v>
      </c>
      <c r="N230" s="20">
        <f t="shared" ca="1" si="53"/>
        <v>0</v>
      </c>
      <c r="O230" s="33">
        <f t="shared" ca="1" si="54"/>
        <v>0</v>
      </c>
      <c r="P230" s="20">
        <f t="shared" ca="1" si="55"/>
        <v>0</v>
      </c>
      <c r="Q230" s="20">
        <f t="shared" ca="1" si="56"/>
        <v>0</v>
      </c>
      <c r="R230" s="11">
        <f t="shared" ca="1" si="47"/>
        <v>6.7567042333805966E-3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</row>
    <row r="231" spans="1:35" x14ac:dyDescent="0.2">
      <c r="A231" s="67"/>
      <c r="B231" s="67"/>
      <c r="C231" s="67"/>
      <c r="D231" s="69">
        <f t="shared" si="44"/>
        <v>0</v>
      </c>
      <c r="E231" s="69">
        <f t="shared" si="44"/>
        <v>0</v>
      </c>
      <c r="F231" s="20">
        <f t="shared" si="45"/>
        <v>0</v>
      </c>
      <c r="G231" s="20">
        <f t="shared" si="45"/>
        <v>0</v>
      </c>
      <c r="H231" s="20">
        <f t="shared" si="48"/>
        <v>0</v>
      </c>
      <c r="I231" s="20">
        <f t="shared" si="49"/>
        <v>0</v>
      </c>
      <c r="J231" s="20">
        <f t="shared" si="50"/>
        <v>0</v>
      </c>
      <c r="K231" s="20">
        <f t="shared" si="51"/>
        <v>0</v>
      </c>
      <c r="L231" s="20">
        <f t="shared" si="52"/>
        <v>0</v>
      </c>
      <c r="M231" s="20">
        <f t="shared" ca="1" si="46"/>
        <v>-6.7567042333805966E-3</v>
      </c>
      <c r="N231" s="20">
        <f t="shared" ca="1" si="53"/>
        <v>0</v>
      </c>
      <c r="O231" s="33">
        <f t="shared" ca="1" si="54"/>
        <v>0</v>
      </c>
      <c r="P231" s="20">
        <f t="shared" ca="1" si="55"/>
        <v>0</v>
      </c>
      <c r="Q231" s="20">
        <f t="shared" ca="1" si="56"/>
        <v>0</v>
      </c>
      <c r="R231" s="11">
        <f t="shared" ca="1" si="47"/>
        <v>6.7567042333805966E-3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</row>
    <row r="232" spans="1:35" x14ac:dyDescent="0.2">
      <c r="A232" s="67"/>
      <c r="B232" s="67"/>
      <c r="C232" s="67"/>
      <c r="D232" s="69">
        <f t="shared" si="44"/>
        <v>0</v>
      </c>
      <c r="E232" s="69">
        <f t="shared" si="44"/>
        <v>0</v>
      </c>
      <c r="F232" s="20">
        <f t="shared" si="45"/>
        <v>0</v>
      </c>
      <c r="G232" s="20">
        <f t="shared" si="45"/>
        <v>0</v>
      </c>
      <c r="H232" s="20">
        <f t="shared" si="48"/>
        <v>0</v>
      </c>
      <c r="I232" s="20">
        <f t="shared" si="49"/>
        <v>0</v>
      </c>
      <c r="J232" s="20">
        <f t="shared" si="50"/>
        <v>0</v>
      </c>
      <c r="K232" s="20">
        <f t="shared" si="51"/>
        <v>0</v>
      </c>
      <c r="L232" s="20">
        <f t="shared" si="52"/>
        <v>0</v>
      </c>
      <c r="M232" s="20">
        <f t="shared" ca="1" si="46"/>
        <v>-6.7567042333805966E-3</v>
      </c>
      <c r="N232" s="20">
        <f t="shared" ca="1" si="53"/>
        <v>0</v>
      </c>
      <c r="O232" s="33">
        <f t="shared" ca="1" si="54"/>
        <v>0</v>
      </c>
      <c r="P232" s="20">
        <f t="shared" ca="1" si="55"/>
        <v>0</v>
      </c>
      <c r="Q232" s="20">
        <f t="shared" ca="1" si="56"/>
        <v>0</v>
      </c>
      <c r="R232" s="11">
        <f t="shared" ca="1" si="47"/>
        <v>6.7567042333805966E-3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</row>
    <row r="233" spans="1:35" x14ac:dyDescent="0.2">
      <c r="A233" s="67"/>
      <c r="B233" s="67"/>
      <c r="C233" s="67"/>
      <c r="D233" s="69">
        <f t="shared" si="44"/>
        <v>0</v>
      </c>
      <c r="E233" s="69">
        <f t="shared" si="44"/>
        <v>0</v>
      </c>
      <c r="F233" s="20">
        <f t="shared" si="45"/>
        <v>0</v>
      </c>
      <c r="G233" s="20">
        <f t="shared" si="45"/>
        <v>0</v>
      </c>
      <c r="H233" s="20">
        <f t="shared" si="48"/>
        <v>0</v>
      </c>
      <c r="I233" s="20">
        <f t="shared" si="49"/>
        <v>0</v>
      </c>
      <c r="J233" s="20">
        <f t="shared" si="50"/>
        <v>0</v>
      </c>
      <c r="K233" s="20">
        <f t="shared" si="51"/>
        <v>0</v>
      </c>
      <c r="L233" s="20">
        <f t="shared" si="52"/>
        <v>0</v>
      </c>
      <c r="M233" s="20">
        <f t="shared" ca="1" si="46"/>
        <v>-6.7567042333805966E-3</v>
      </c>
      <c r="N233" s="20">
        <f t="shared" ca="1" si="53"/>
        <v>0</v>
      </c>
      <c r="O233" s="33">
        <f t="shared" ca="1" si="54"/>
        <v>0</v>
      </c>
      <c r="P233" s="20">
        <f t="shared" ca="1" si="55"/>
        <v>0</v>
      </c>
      <c r="Q233" s="20">
        <f t="shared" ca="1" si="56"/>
        <v>0</v>
      </c>
      <c r="R233" s="11">
        <f t="shared" ca="1" si="47"/>
        <v>6.7567042333805966E-3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</row>
    <row r="234" spans="1:35" x14ac:dyDescent="0.2">
      <c r="A234" s="67"/>
      <c r="B234" s="67"/>
      <c r="C234" s="67"/>
      <c r="D234" s="69">
        <f t="shared" si="44"/>
        <v>0</v>
      </c>
      <c r="E234" s="69">
        <f t="shared" si="44"/>
        <v>0</v>
      </c>
      <c r="F234" s="20">
        <f t="shared" si="45"/>
        <v>0</v>
      </c>
      <c r="G234" s="20">
        <f t="shared" si="45"/>
        <v>0</v>
      </c>
      <c r="H234" s="20">
        <f t="shared" si="48"/>
        <v>0</v>
      </c>
      <c r="I234" s="20">
        <f t="shared" si="49"/>
        <v>0</v>
      </c>
      <c r="J234" s="20">
        <f t="shared" si="50"/>
        <v>0</v>
      </c>
      <c r="K234" s="20">
        <f t="shared" si="51"/>
        <v>0</v>
      </c>
      <c r="L234" s="20">
        <f t="shared" si="52"/>
        <v>0</v>
      </c>
      <c r="M234" s="20">
        <f t="shared" ca="1" si="46"/>
        <v>-6.7567042333805966E-3</v>
      </c>
      <c r="N234" s="20">
        <f t="shared" ca="1" si="53"/>
        <v>0</v>
      </c>
      <c r="O234" s="33">
        <f t="shared" ca="1" si="54"/>
        <v>0</v>
      </c>
      <c r="P234" s="20">
        <f t="shared" ca="1" si="55"/>
        <v>0</v>
      </c>
      <c r="Q234" s="20">
        <f t="shared" ca="1" si="56"/>
        <v>0</v>
      </c>
      <c r="R234" s="11">
        <f t="shared" ca="1" si="47"/>
        <v>6.7567042333805966E-3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</row>
    <row r="235" spans="1:35" x14ac:dyDescent="0.2">
      <c r="A235" s="67"/>
      <c r="B235" s="67"/>
      <c r="C235" s="67"/>
      <c r="D235" s="69">
        <f t="shared" si="44"/>
        <v>0</v>
      </c>
      <c r="E235" s="69">
        <f t="shared" si="44"/>
        <v>0</v>
      </c>
      <c r="F235" s="20">
        <f t="shared" si="45"/>
        <v>0</v>
      </c>
      <c r="G235" s="20">
        <f t="shared" si="45"/>
        <v>0</v>
      </c>
      <c r="H235" s="20">
        <f t="shared" si="48"/>
        <v>0</v>
      </c>
      <c r="I235" s="20">
        <f t="shared" si="49"/>
        <v>0</v>
      </c>
      <c r="J235" s="20">
        <f t="shared" si="50"/>
        <v>0</v>
      </c>
      <c r="K235" s="20">
        <f t="shared" si="51"/>
        <v>0</v>
      </c>
      <c r="L235" s="20">
        <f t="shared" si="52"/>
        <v>0</v>
      </c>
      <c r="M235" s="20">
        <f t="shared" ca="1" si="46"/>
        <v>-6.7567042333805966E-3</v>
      </c>
      <c r="N235" s="20">
        <f t="shared" ca="1" si="53"/>
        <v>0</v>
      </c>
      <c r="O235" s="33">
        <f t="shared" ca="1" si="54"/>
        <v>0</v>
      </c>
      <c r="P235" s="20">
        <f t="shared" ca="1" si="55"/>
        <v>0</v>
      </c>
      <c r="Q235" s="20">
        <f t="shared" ca="1" si="56"/>
        <v>0</v>
      </c>
      <c r="R235" s="11">
        <f t="shared" ca="1" si="47"/>
        <v>6.7567042333805966E-3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</row>
    <row r="236" spans="1:35" x14ac:dyDescent="0.2">
      <c r="A236" s="67"/>
      <c r="B236" s="67"/>
      <c r="C236" s="67"/>
      <c r="D236" s="69">
        <f t="shared" si="44"/>
        <v>0</v>
      </c>
      <c r="E236" s="69">
        <f t="shared" si="44"/>
        <v>0</v>
      </c>
      <c r="F236" s="20">
        <f t="shared" si="45"/>
        <v>0</v>
      </c>
      <c r="G236" s="20">
        <f t="shared" si="45"/>
        <v>0</v>
      </c>
      <c r="H236" s="20">
        <f t="shared" si="48"/>
        <v>0</v>
      </c>
      <c r="I236" s="20">
        <f t="shared" si="49"/>
        <v>0</v>
      </c>
      <c r="J236" s="20">
        <f t="shared" si="50"/>
        <v>0</v>
      </c>
      <c r="K236" s="20">
        <f t="shared" si="51"/>
        <v>0</v>
      </c>
      <c r="L236" s="20">
        <f t="shared" si="52"/>
        <v>0</v>
      </c>
      <c r="M236" s="20">
        <f t="shared" ca="1" si="46"/>
        <v>-6.7567042333805966E-3</v>
      </c>
      <c r="N236" s="20">
        <f t="shared" ca="1" si="53"/>
        <v>0</v>
      </c>
      <c r="O236" s="33">
        <f t="shared" ca="1" si="54"/>
        <v>0</v>
      </c>
      <c r="P236" s="20">
        <f t="shared" ca="1" si="55"/>
        <v>0</v>
      </c>
      <c r="Q236" s="20">
        <f t="shared" ca="1" si="56"/>
        <v>0</v>
      </c>
      <c r="R236" s="11">
        <f t="shared" ca="1" si="47"/>
        <v>6.7567042333805966E-3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</row>
    <row r="237" spans="1:35" x14ac:dyDescent="0.2">
      <c r="A237" s="67"/>
      <c r="B237" s="67"/>
      <c r="C237" s="67"/>
      <c r="D237" s="69">
        <f t="shared" si="44"/>
        <v>0</v>
      </c>
      <c r="E237" s="69">
        <f t="shared" si="44"/>
        <v>0</v>
      </c>
      <c r="F237" s="20">
        <f t="shared" si="45"/>
        <v>0</v>
      </c>
      <c r="G237" s="20">
        <f t="shared" si="45"/>
        <v>0</v>
      </c>
      <c r="H237" s="20">
        <f t="shared" si="48"/>
        <v>0</v>
      </c>
      <c r="I237" s="20">
        <f t="shared" si="49"/>
        <v>0</v>
      </c>
      <c r="J237" s="20">
        <f t="shared" si="50"/>
        <v>0</v>
      </c>
      <c r="K237" s="20">
        <f t="shared" si="51"/>
        <v>0</v>
      </c>
      <c r="L237" s="20">
        <f t="shared" si="52"/>
        <v>0</v>
      </c>
      <c r="M237" s="20">
        <f t="shared" ca="1" si="46"/>
        <v>-6.7567042333805966E-3</v>
      </c>
      <c r="N237" s="20">
        <f t="shared" ca="1" si="53"/>
        <v>0</v>
      </c>
      <c r="O237" s="33">
        <f t="shared" ca="1" si="54"/>
        <v>0</v>
      </c>
      <c r="P237" s="20">
        <f t="shared" ca="1" si="55"/>
        <v>0</v>
      </c>
      <c r="Q237" s="20">
        <f t="shared" ca="1" si="56"/>
        <v>0</v>
      </c>
      <c r="R237" s="11">
        <f t="shared" ca="1" si="47"/>
        <v>6.7567042333805966E-3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</row>
    <row r="238" spans="1:35" x14ac:dyDescent="0.2">
      <c r="A238" s="67"/>
      <c r="B238" s="67"/>
      <c r="C238" s="67"/>
      <c r="D238" s="69">
        <f t="shared" si="44"/>
        <v>0</v>
      </c>
      <c r="E238" s="69">
        <f t="shared" si="44"/>
        <v>0</v>
      </c>
      <c r="F238" s="20">
        <f t="shared" si="45"/>
        <v>0</v>
      </c>
      <c r="G238" s="20">
        <f t="shared" si="45"/>
        <v>0</v>
      </c>
      <c r="H238" s="20">
        <f t="shared" si="48"/>
        <v>0</v>
      </c>
      <c r="I238" s="20">
        <f t="shared" si="49"/>
        <v>0</v>
      </c>
      <c r="J238" s="20">
        <f t="shared" si="50"/>
        <v>0</v>
      </c>
      <c r="K238" s="20">
        <f t="shared" si="51"/>
        <v>0</v>
      </c>
      <c r="L238" s="20">
        <f t="shared" si="52"/>
        <v>0</v>
      </c>
      <c r="M238" s="20">
        <f t="shared" ca="1" si="46"/>
        <v>-6.7567042333805966E-3</v>
      </c>
      <c r="N238" s="20">
        <f t="shared" ca="1" si="53"/>
        <v>0</v>
      </c>
      <c r="O238" s="33">
        <f t="shared" ca="1" si="54"/>
        <v>0</v>
      </c>
      <c r="P238" s="20">
        <f t="shared" ca="1" si="55"/>
        <v>0</v>
      </c>
      <c r="Q238" s="20">
        <f t="shared" ca="1" si="56"/>
        <v>0</v>
      </c>
      <c r="R238" s="11">
        <f t="shared" ca="1" si="47"/>
        <v>6.7567042333805966E-3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</row>
    <row r="239" spans="1:35" x14ac:dyDescent="0.2">
      <c r="A239" s="67"/>
      <c r="B239" s="67"/>
      <c r="C239" s="67"/>
      <c r="D239" s="69">
        <f t="shared" si="44"/>
        <v>0</v>
      </c>
      <c r="E239" s="69">
        <f t="shared" si="44"/>
        <v>0</v>
      </c>
      <c r="F239" s="20">
        <f t="shared" si="45"/>
        <v>0</v>
      </c>
      <c r="G239" s="20">
        <f t="shared" si="45"/>
        <v>0</v>
      </c>
      <c r="H239" s="20">
        <f t="shared" si="48"/>
        <v>0</v>
      </c>
      <c r="I239" s="20">
        <f t="shared" si="49"/>
        <v>0</v>
      </c>
      <c r="J239" s="20">
        <f t="shared" si="50"/>
        <v>0</v>
      </c>
      <c r="K239" s="20">
        <f t="shared" si="51"/>
        <v>0</v>
      </c>
      <c r="L239" s="20">
        <f t="shared" si="52"/>
        <v>0</v>
      </c>
      <c r="M239" s="20">
        <f t="shared" ca="1" si="46"/>
        <v>-6.7567042333805966E-3</v>
      </c>
      <c r="N239" s="20">
        <f t="shared" ca="1" si="53"/>
        <v>0</v>
      </c>
      <c r="O239" s="33">
        <f t="shared" ca="1" si="54"/>
        <v>0</v>
      </c>
      <c r="P239" s="20">
        <f t="shared" ca="1" si="55"/>
        <v>0</v>
      </c>
      <c r="Q239" s="20">
        <f t="shared" ca="1" si="56"/>
        <v>0</v>
      </c>
      <c r="R239" s="11">
        <f t="shared" ca="1" si="47"/>
        <v>6.7567042333805966E-3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</row>
    <row r="240" spans="1:35" x14ac:dyDescent="0.2">
      <c r="A240" s="67"/>
      <c r="B240" s="67"/>
      <c r="C240" s="67"/>
      <c r="D240" s="69">
        <f t="shared" si="44"/>
        <v>0</v>
      </c>
      <c r="E240" s="69">
        <f t="shared" si="44"/>
        <v>0</v>
      </c>
      <c r="F240" s="20">
        <f t="shared" si="45"/>
        <v>0</v>
      </c>
      <c r="G240" s="20">
        <f t="shared" si="45"/>
        <v>0</v>
      </c>
      <c r="H240" s="20">
        <f t="shared" si="48"/>
        <v>0</v>
      </c>
      <c r="I240" s="20">
        <f t="shared" si="49"/>
        <v>0</v>
      </c>
      <c r="J240" s="20">
        <f t="shared" si="50"/>
        <v>0</v>
      </c>
      <c r="K240" s="20">
        <f t="shared" si="51"/>
        <v>0</v>
      </c>
      <c r="L240" s="20">
        <f t="shared" si="52"/>
        <v>0</v>
      </c>
      <c r="M240" s="20">
        <f t="shared" ca="1" si="46"/>
        <v>-6.7567042333805966E-3</v>
      </c>
      <c r="N240" s="20">
        <f t="shared" ca="1" si="53"/>
        <v>0</v>
      </c>
      <c r="O240" s="33">
        <f t="shared" ca="1" si="54"/>
        <v>0</v>
      </c>
      <c r="P240" s="20">
        <f t="shared" ca="1" si="55"/>
        <v>0</v>
      </c>
      <c r="Q240" s="20">
        <f t="shared" ca="1" si="56"/>
        <v>0</v>
      </c>
      <c r="R240" s="11">
        <f t="shared" ca="1" si="47"/>
        <v>6.7567042333805966E-3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</row>
    <row r="241" spans="1:35" x14ac:dyDescent="0.2">
      <c r="A241" s="67"/>
      <c r="B241" s="67"/>
      <c r="C241" s="67"/>
      <c r="D241" s="69">
        <f t="shared" si="44"/>
        <v>0</v>
      </c>
      <c r="E241" s="69">
        <f t="shared" si="44"/>
        <v>0</v>
      </c>
      <c r="F241" s="20">
        <f t="shared" si="45"/>
        <v>0</v>
      </c>
      <c r="G241" s="20">
        <f t="shared" si="45"/>
        <v>0</v>
      </c>
      <c r="H241" s="20">
        <f t="shared" si="48"/>
        <v>0</v>
      </c>
      <c r="I241" s="20">
        <f t="shared" si="49"/>
        <v>0</v>
      </c>
      <c r="J241" s="20">
        <f t="shared" si="50"/>
        <v>0</v>
      </c>
      <c r="K241" s="20">
        <f t="shared" si="51"/>
        <v>0</v>
      </c>
      <c r="L241" s="20">
        <f t="shared" si="52"/>
        <v>0</v>
      </c>
      <c r="M241" s="20">
        <f t="shared" ca="1" si="46"/>
        <v>-6.7567042333805966E-3</v>
      </c>
      <c r="N241" s="20">
        <f t="shared" ca="1" si="53"/>
        <v>0</v>
      </c>
      <c r="O241" s="33">
        <f t="shared" ca="1" si="54"/>
        <v>0</v>
      </c>
      <c r="P241" s="20">
        <f t="shared" ca="1" si="55"/>
        <v>0</v>
      </c>
      <c r="Q241" s="20">
        <f t="shared" ca="1" si="56"/>
        <v>0</v>
      </c>
      <c r="R241" s="11">
        <f t="shared" ca="1" si="47"/>
        <v>6.7567042333805966E-3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</row>
    <row r="242" spans="1:35" x14ac:dyDescent="0.2">
      <c r="A242" s="67"/>
      <c r="B242" s="67"/>
      <c r="C242" s="67"/>
      <c r="D242" s="69">
        <f t="shared" si="44"/>
        <v>0</v>
      </c>
      <c r="E242" s="69">
        <f t="shared" si="44"/>
        <v>0</v>
      </c>
      <c r="F242" s="20">
        <f t="shared" si="45"/>
        <v>0</v>
      </c>
      <c r="G242" s="20">
        <f t="shared" si="45"/>
        <v>0</v>
      </c>
      <c r="H242" s="20">
        <f t="shared" si="48"/>
        <v>0</v>
      </c>
      <c r="I242" s="20">
        <f t="shared" si="49"/>
        <v>0</v>
      </c>
      <c r="J242" s="20">
        <f t="shared" si="50"/>
        <v>0</v>
      </c>
      <c r="K242" s="20">
        <f t="shared" si="51"/>
        <v>0</v>
      </c>
      <c r="L242" s="20">
        <f t="shared" si="52"/>
        <v>0</v>
      </c>
      <c r="M242" s="20">
        <f t="shared" ca="1" si="46"/>
        <v>-6.7567042333805966E-3</v>
      </c>
      <c r="N242" s="20">
        <f t="shared" ca="1" si="53"/>
        <v>0</v>
      </c>
      <c r="O242" s="33">
        <f t="shared" ca="1" si="54"/>
        <v>0</v>
      </c>
      <c r="P242" s="20">
        <f t="shared" ca="1" si="55"/>
        <v>0</v>
      </c>
      <c r="Q242" s="20">
        <f t="shared" ca="1" si="56"/>
        <v>0</v>
      </c>
      <c r="R242" s="11">
        <f t="shared" ca="1" si="47"/>
        <v>6.7567042333805966E-3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</row>
    <row r="243" spans="1:35" x14ac:dyDescent="0.2">
      <c r="A243" s="67"/>
      <c r="B243" s="67"/>
      <c r="C243" s="67"/>
      <c r="D243" s="69">
        <f t="shared" si="44"/>
        <v>0</v>
      </c>
      <c r="E243" s="69">
        <f t="shared" si="44"/>
        <v>0</v>
      </c>
      <c r="F243" s="20">
        <f t="shared" si="45"/>
        <v>0</v>
      </c>
      <c r="G243" s="20">
        <f t="shared" si="45"/>
        <v>0</v>
      </c>
      <c r="H243" s="20">
        <f t="shared" si="48"/>
        <v>0</v>
      </c>
      <c r="I243" s="20">
        <f t="shared" si="49"/>
        <v>0</v>
      </c>
      <c r="J243" s="20">
        <f t="shared" si="50"/>
        <v>0</v>
      </c>
      <c r="K243" s="20">
        <f t="shared" si="51"/>
        <v>0</v>
      </c>
      <c r="L243" s="20">
        <f t="shared" si="52"/>
        <v>0</v>
      </c>
      <c r="M243" s="20">
        <f t="shared" ca="1" si="46"/>
        <v>-6.7567042333805966E-3</v>
      </c>
      <c r="N243" s="20">
        <f t="shared" ca="1" si="53"/>
        <v>0</v>
      </c>
      <c r="O243" s="33">
        <f t="shared" ca="1" si="54"/>
        <v>0</v>
      </c>
      <c r="P243" s="20">
        <f t="shared" ca="1" si="55"/>
        <v>0</v>
      </c>
      <c r="Q243" s="20">
        <f t="shared" ca="1" si="56"/>
        <v>0</v>
      </c>
      <c r="R243" s="11">
        <f t="shared" ca="1" si="47"/>
        <v>6.7567042333805966E-3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</row>
    <row r="244" spans="1:35" x14ac:dyDescent="0.2">
      <c r="A244" s="67"/>
      <c r="B244" s="67"/>
      <c r="C244" s="67"/>
      <c r="D244" s="69">
        <f t="shared" si="44"/>
        <v>0</v>
      </c>
      <c r="E244" s="69">
        <f t="shared" si="44"/>
        <v>0</v>
      </c>
      <c r="F244" s="20">
        <f t="shared" si="45"/>
        <v>0</v>
      </c>
      <c r="G244" s="20">
        <f t="shared" si="45"/>
        <v>0</v>
      </c>
      <c r="H244" s="20">
        <f t="shared" si="48"/>
        <v>0</v>
      </c>
      <c r="I244" s="20">
        <f t="shared" si="49"/>
        <v>0</v>
      </c>
      <c r="J244" s="20">
        <f t="shared" si="50"/>
        <v>0</v>
      </c>
      <c r="K244" s="20">
        <f t="shared" si="51"/>
        <v>0</v>
      </c>
      <c r="L244" s="20">
        <f t="shared" si="52"/>
        <v>0</v>
      </c>
      <c r="M244" s="20">
        <f t="shared" ca="1" si="46"/>
        <v>-6.7567042333805966E-3</v>
      </c>
      <c r="N244" s="20">
        <f t="shared" ca="1" si="53"/>
        <v>0</v>
      </c>
      <c r="O244" s="33">
        <f t="shared" ca="1" si="54"/>
        <v>0</v>
      </c>
      <c r="P244" s="20">
        <f t="shared" ca="1" si="55"/>
        <v>0</v>
      </c>
      <c r="Q244" s="20">
        <f t="shared" ca="1" si="56"/>
        <v>0</v>
      </c>
      <c r="R244" s="11">
        <f t="shared" ca="1" si="47"/>
        <v>6.7567042333805966E-3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</row>
    <row r="245" spans="1:35" x14ac:dyDescent="0.2">
      <c r="A245" s="67"/>
      <c r="B245" s="67"/>
      <c r="C245" s="67"/>
      <c r="D245" s="69">
        <f t="shared" si="44"/>
        <v>0</v>
      </c>
      <c r="E245" s="69">
        <f t="shared" si="44"/>
        <v>0</v>
      </c>
      <c r="F245" s="20">
        <f t="shared" si="45"/>
        <v>0</v>
      </c>
      <c r="G245" s="20">
        <f t="shared" si="45"/>
        <v>0</v>
      </c>
      <c r="H245" s="20">
        <f t="shared" si="48"/>
        <v>0</v>
      </c>
      <c r="I245" s="20">
        <f t="shared" si="49"/>
        <v>0</v>
      </c>
      <c r="J245" s="20">
        <f t="shared" si="50"/>
        <v>0</v>
      </c>
      <c r="K245" s="20">
        <f t="shared" si="51"/>
        <v>0</v>
      </c>
      <c r="L245" s="20">
        <f t="shared" si="52"/>
        <v>0</v>
      </c>
      <c r="M245" s="20">
        <f t="shared" ca="1" si="46"/>
        <v>-6.7567042333805966E-3</v>
      </c>
      <c r="N245" s="20">
        <f t="shared" ca="1" si="53"/>
        <v>0</v>
      </c>
      <c r="O245" s="33">
        <f t="shared" ca="1" si="54"/>
        <v>0</v>
      </c>
      <c r="P245" s="20">
        <f t="shared" ca="1" si="55"/>
        <v>0</v>
      </c>
      <c r="Q245" s="20">
        <f t="shared" ca="1" si="56"/>
        <v>0</v>
      </c>
      <c r="R245" s="11">
        <f t="shared" ca="1" si="47"/>
        <v>6.7567042333805966E-3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</row>
    <row r="246" spans="1:35" x14ac:dyDescent="0.2">
      <c r="A246" s="67"/>
      <c r="B246" s="67"/>
      <c r="C246" s="67"/>
      <c r="D246" s="69">
        <f t="shared" si="44"/>
        <v>0</v>
      </c>
      <c r="E246" s="69">
        <f t="shared" si="44"/>
        <v>0</v>
      </c>
      <c r="F246" s="20">
        <f t="shared" si="45"/>
        <v>0</v>
      </c>
      <c r="G246" s="20">
        <f t="shared" si="45"/>
        <v>0</v>
      </c>
      <c r="H246" s="20">
        <f t="shared" si="48"/>
        <v>0</v>
      </c>
      <c r="I246" s="20">
        <f t="shared" si="49"/>
        <v>0</v>
      </c>
      <c r="J246" s="20">
        <f t="shared" si="50"/>
        <v>0</v>
      </c>
      <c r="K246" s="20">
        <f t="shared" si="51"/>
        <v>0</v>
      </c>
      <c r="L246" s="20">
        <f t="shared" si="52"/>
        <v>0</v>
      </c>
      <c r="M246" s="20">
        <f t="shared" ca="1" si="46"/>
        <v>-6.7567042333805966E-3</v>
      </c>
      <c r="N246" s="20">
        <f t="shared" ca="1" si="53"/>
        <v>0</v>
      </c>
      <c r="O246" s="33">
        <f t="shared" ca="1" si="54"/>
        <v>0</v>
      </c>
      <c r="P246" s="20">
        <f t="shared" ca="1" si="55"/>
        <v>0</v>
      </c>
      <c r="Q246" s="20">
        <f t="shared" ca="1" si="56"/>
        <v>0</v>
      </c>
      <c r="R246" s="11">
        <f t="shared" ca="1" si="47"/>
        <v>6.7567042333805966E-3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</row>
    <row r="247" spans="1:35" x14ac:dyDescent="0.2">
      <c r="A247" s="67"/>
      <c r="B247" s="67"/>
      <c r="C247" s="67"/>
      <c r="D247" s="69">
        <f t="shared" si="44"/>
        <v>0</v>
      </c>
      <c r="E247" s="69">
        <f t="shared" si="44"/>
        <v>0</v>
      </c>
      <c r="F247" s="20">
        <f t="shared" si="45"/>
        <v>0</v>
      </c>
      <c r="G247" s="20">
        <f t="shared" si="45"/>
        <v>0</v>
      </c>
      <c r="H247" s="20">
        <f t="shared" si="48"/>
        <v>0</v>
      </c>
      <c r="I247" s="20">
        <f t="shared" si="49"/>
        <v>0</v>
      </c>
      <c r="J247" s="20">
        <f t="shared" si="50"/>
        <v>0</v>
      </c>
      <c r="K247" s="20">
        <f t="shared" si="51"/>
        <v>0</v>
      </c>
      <c r="L247" s="20">
        <f t="shared" si="52"/>
        <v>0</v>
      </c>
      <c r="M247" s="20">
        <f t="shared" ca="1" si="46"/>
        <v>-6.7567042333805966E-3</v>
      </c>
      <c r="N247" s="20">
        <f t="shared" ca="1" si="53"/>
        <v>0</v>
      </c>
      <c r="O247" s="33">
        <f t="shared" ca="1" si="54"/>
        <v>0</v>
      </c>
      <c r="P247" s="20">
        <f t="shared" ca="1" si="55"/>
        <v>0</v>
      </c>
      <c r="Q247" s="20">
        <f t="shared" ca="1" si="56"/>
        <v>0</v>
      </c>
      <c r="R247" s="11">
        <f t="shared" ca="1" si="47"/>
        <v>6.7567042333805966E-3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</row>
    <row r="248" spans="1:35" x14ac:dyDescent="0.2">
      <c r="A248" s="67"/>
      <c r="B248" s="67"/>
      <c r="C248" s="67"/>
      <c r="D248" s="69">
        <f t="shared" si="44"/>
        <v>0</v>
      </c>
      <c r="E248" s="69">
        <f t="shared" si="44"/>
        <v>0</v>
      </c>
      <c r="F248" s="20">
        <f t="shared" si="45"/>
        <v>0</v>
      </c>
      <c r="G248" s="20">
        <f t="shared" si="45"/>
        <v>0</v>
      </c>
      <c r="H248" s="20">
        <f t="shared" si="48"/>
        <v>0</v>
      </c>
      <c r="I248" s="20">
        <f t="shared" si="49"/>
        <v>0</v>
      </c>
      <c r="J248" s="20">
        <f t="shared" si="50"/>
        <v>0</v>
      </c>
      <c r="K248" s="20">
        <f t="shared" si="51"/>
        <v>0</v>
      </c>
      <c r="L248" s="20">
        <f t="shared" si="52"/>
        <v>0</v>
      </c>
      <c r="M248" s="20">
        <f t="shared" ca="1" si="46"/>
        <v>-6.7567042333805966E-3</v>
      </c>
      <c r="N248" s="20">
        <f t="shared" ca="1" si="53"/>
        <v>0</v>
      </c>
      <c r="O248" s="33">
        <f t="shared" ca="1" si="54"/>
        <v>0</v>
      </c>
      <c r="P248" s="20">
        <f t="shared" ca="1" si="55"/>
        <v>0</v>
      </c>
      <c r="Q248" s="20">
        <f t="shared" ca="1" si="56"/>
        <v>0</v>
      </c>
      <c r="R248" s="11">
        <f t="shared" ca="1" si="47"/>
        <v>6.7567042333805966E-3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</row>
    <row r="249" spans="1:35" x14ac:dyDescent="0.2">
      <c r="A249" s="67"/>
      <c r="B249" s="67"/>
      <c r="C249" s="67"/>
      <c r="D249" s="69">
        <f t="shared" si="44"/>
        <v>0</v>
      </c>
      <c r="E249" s="69">
        <f t="shared" si="44"/>
        <v>0</v>
      </c>
      <c r="F249" s="20">
        <f t="shared" si="45"/>
        <v>0</v>
      </c>
      <c r="G249" s="20">
        <f t="shared" si="45"/>
        <v>0</v>
      </c>
      <c r="H249" s="20">
        <f t="shared" si="48"/>
        <v>0</v>
      </c>
      <c r="I249" s="20">
        <f t="shared" si="49"/>
        <v>0</v>
      </c>
      <c r="J249" s="20">
        <f t="shared" si="50"/>
        <v>0</v>
      </c>
      <c r="K249" s="20">
        <f t="shared" si="51"/>
        <v>0</v>
      </c>
      <c r="L249" s="20">
        <f t="shared" si="52"/>
        <v>0</v>
      </c>
      <c r="M249" s="20">
        <f t="shared" ca="1" si="46"/>
        <v>-6.7567042333805966E-3</v>
      </c>
      <c r="N249" s="20">
        <f t="shared" ca="1" si="53"/>
        <v>0</v>
      </c>
      <c r="O249" s="33">
        <f t="shared" ca="1" si="54"/>
        <v>0</v>
      </c>
      <c r="P249" s="20">
        <f t="shared" ca="1" si="55"/>
        <v>0</v>
      </c>
      <c r="Q249" s="20">
        <f t="shared" ca="1" si="56"/>
        <v>0</v>
      </c>
      <c r="R249" s="11">
        <f t="shared" ca="1" si="47"/>
        <v>6.7567042333805966E-3</v>
      </c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</row>
    <row r="250" spans="1:35" x14ac:dyDescent="0.2">
      <c r="A250" s="67"/>
      <c r="B250" s="67"/>
      <c r="C250" s="67"/>
      <c r="D250" s="69">
        <f t="shared" si="44"/>
        <v>0</v>
      </c>
      <c r="E250" s="69">
        <f t="shared" si="44"/>
        <v>0</v>
      </c>
      <c r="F250" s="20">
        <f t="shared" si="45"/>
        <v>0</v>
      </c>
      <c r="G250" s="20">
        <f t="shared" si="45"/>
        <v>0</v>
      </c>
      <c r="H250" s="20">
        <f t="shared" si="48"/>
        <v>0</v>
      </c>
      <c r="I250" s="20">
        <f t="shared" si="49"/>
        <v>0</v>
      </c>
      <c r="J250" s="20">
        <f t="shared" si="50"/>
        <v>0</v>
      </c>
      <c r="K250" s="20">
        <f t="shared" si="51"/>
        <v>0</v>
      </c>
      <c r="L250" s="20">
        <f t="shared" si="52"/>
        <v>0</v>
      </c>
      <c r="M250" s="20">
        <f t="shared" ca="1" si="46"/>
        <v>-6.7567042333805966E-3</v>
      </c>
      <c r="N250" s="20">
        <f t="shared" ca="1" si="53"/>
        <v>0</v>
      </c>
      <c r="O250" s="33">
        <f t="shared" ca="1" si="54"/>
        <v>0</v>
      </c>
      <c r="P250" s="20">
        <f t="shared" ca="1" si="55"/>
        <v>0</v>
      </c>
      <c r="Q250" s="20">
        <f t="shared" ca="1" si="56"/>
        <v>0</v>
      </c>
      <c r="R250" s="11">
        <f t="shared" ca="1" si="47"/>
        <v>6.7567042333805966E-3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</row>
    <row r="251" spans="1:35" x14ac:dyDescent="0.2">
      <c r="A251" s="67"/>
      <c r="B251" s="67"/>
      <c r="C251" s="67"/>
      <c r="D251" s="69">
        <f t="shared" si="44"/>
        <v>0</v>
      </c>
      <c r="E251" s="69">
        <f t="shared" si="44"/>
        <v>0</v>
      </c>
      <c r="F251" s="20">
        <f t="shared" si="45"/>
        <v>0</v>
      </c>
      <c r="G251" s="20">
        <f t="shared" si="45"/>
        <v>0</v>
      </c>
      <c r="H251" s="20">
        <f t="shared" si="48"/>
        <v>0</v>
      </c>
      <c r="I251" s="20">
        <f t="shared" si="49"/>
        <v>0</v>
      </c>
      <c r="J251" s="20">
        <f t="shared" si="50"/>
        <v>0</v>
      </c>
      <c r="K251" s="20">
        <f t="shared" si="51"/>
        <v>0</v>
      </c>
      <c r="L251" s="20">
        <f t="shared" si="52"/>
        <v>0</v>
      </c>
      <c r="M251" s="20">
        <f t="shared" ca="1" si="46"/>
        <v>-6.7567042333805966E-3</v>
      </c>
      <c r="N251" s="20">
        <f t="shared" ca="1" si="53"/>
        <v>0</v>
      </c>
      <c r="O251" s="33">
        <f t="shared" ca="1" si="54"/>
        <v>0</v>
      </c>
      <c r="P251" s="20">
        <f t="shared" ca="1" si="55"/>
        <v>0</v>
      </c>
      <c r="Q251" s="20">
        <f t="shared" ca="1" si="56"/>
        <v>0</v>
      </c>
      <c r="R251" s="11">
        <f t="shared" ca="1" si="47"/>
        <v>6.7567042333805966E-3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</row>
    <row r="252" spans="1:35" x14ac:dyDescent="0.2">
      <c r="A252" s="67"/>
      <c r="B252" s="67"/>
      <c r="C252" s="67"/>
      <c r="D252" s="69">
        <f t="shared" si="44"/>
        <v>0</v>
      </c>
      <c r="E252" s="69">
        <f t="shared" si="44"/>
        <v>0</v>
      </c>
      <c r="F252" s="20">
        <f t="shared" si="45"/>
        <v>0</v>
      </c>
      <c r="G252" s="20">
        <f t="shared" si="45"/>
        <v>0</v>
      </c>
      <c r="H252" s="20">
        <f t="shared" si="48"/>
        <v>0</v>
      </c>
      <c r="I252" s="20">
        <f t="shared" si="49"/>
        <v>0</v>
      </c>
      <c r="J252" s="20">
        <f t="shared" si="50"/>
        <v>0</v>
      </c>
      <c r="K252" s="20">
        <f t="shared" si="51"/>
        <v>0</v>
      </c>
      <c r="L252" s="20">
        <f t="shared" si="52"/>
        <v>0</v>
      </c>
      <c r="M252" s="20">
        <f t="shared" ca="1" si="46"/>
        <v>-6.7567042333805966E-3</v>
      </c>
      <c r="N252" s="20">
        <f t="shared" ca="1" si="53"/>
        <v>0</v>
      </c>
      <c r="O252" s="33">
        <f t="shared" ca="1" si="54"/>
        <v>0</v>
      </c>
      <c r="P252" s="20">
        <f t="shared" ca="1" si="55"/>
        <v>0</v>
      </c>
      <c r="Q252" s="20">
        <f t="shared" ca="1" si="56"/>
        <v>0</v>
      </c>
      <c r="R252" s="11">
        <f t="shared" ca="1" si="47"/>
        <v>6.7567042333805966E-3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</row>
    <row r="253" spans="1:35" x14ac:dyDescent="0.2">
      <c r="A253" s="67"/>
      <c r="B253" s="67"/>
      <c r="C253" s="67"/>
      <c r="D253" s="69">
        <f t="shared" si="44"/>
        <v>0</v>
      </c>
      <c r="E253" s="69">
        <f t="shared" si="44"/>
        <v>0</v>
      </c>
      <c r="F253" s="20">
        <f t="shared" si="45"/>
        <v>0</v>
      </c>
      <c r="G253" s="20">
        <f t="shared" si="45"/>
        <v>0</v>
      </c>
      <c r="H253" s="20">
        <f t="shared" si="48"/>
        <v>0</v>
      </c>
      <c r="I253" s="20">
        <f t="shared" si="49"/>
        <v>0</v>
      </c>
      <c r="J253" s="20">
        <f t="shared" si="50"/>
        <v>0</v>
      </c>
      <c r="K253" s="20">
        <f t="shared" si="51"/>
        <v>0</v>
      </c>
      <c r="L253" s="20">
        <f t="shared" si="52"/>
        <v>0</v>
      </c>
      <c r="M253" s="20">
        <f t="shared" ca="1" si="46"/>
        <v>-6.7567042333805966E-3</v>
      </c>
      <c r="N253" s="20">
        <f t="shared" ca="1" si="53"/>
        <v>0</v>
      </c>
      <c r="O253" s="33">
        <f t="shared" ca="1" si="54"/>
        <v>0</v>
      </c>
      <c r="P253" s="20">
        <f t="shared" ca="1" si="55"/>
        <v>0</v>
      </c>
      <c r="Q253" s="20">
        <f t="shared" ca="1" si="56"/>
        <v>0</v>
      </c>
      <c r="R253" s="11">
        <f t="shared" ca="1" si="47"/>
        <v>6.7567042333805966E-3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</row>
    <row r="254" spans="1:35" x14ac:dyDescent="0.2">
      <c r="A254" s="67"/>
      <c r="B254" s="67"/>
      <c r="C254" s="67"/>
      <c r="D254" s="69">
        <f t="shared" si="44"/>
        <v>0</v>
      </c>
      <c r="E254" s="69">
        <f t="shared" si="44"/>
        <v>0</v>
      </c>
      <c r="F254" s="20">
        <f t="shared" si="45"/>
        <v>0</v>
      </c>
      <c r="G254" s="20">
        <f t="shared" si="45"/>
        <v>0</v>
      </c>
      <c r="H254" s="20">
        <f t="shared" si="48"/>
        <v>0</v>
      </c>
      <c r="I254" s="20">
        <f t="shared" si="49"/>
        <v>0</v>
      </c>
      <c r="J254" s="20">
        <f t="shared" si="50"/>
        <v>0</v>
      </c>
      <c r="K254" s="20">
        <f t="shared" si="51"/>
        <v>0</v>
      </c>
      <c r="L254" s="20">
        <f t="shared" si="52"/>
        <v>0</v>
      </c>
      <c r="M254" s="20">
        <f t="shared" ca="1" si="46"/>
        <v>-6.7567042333805966E-3</v>
      </c>
      <c r="N254" s="20">
        <f t="shared" ca="1" si="53"/>
        <v>0</v>
      </c>
      <c r="O254" s="33">
        <f t="shared" ca="1" si="54"/>
        <v>0</v>
      </c>
      <c r="P254" s="20">
        <f t="shared" ca="1" si="55"/>
        <v>0</v>
      </c>
      <c r="Q254" s="20">
        <f t="shared" ca="1" si="56"/>
        <v>0</v>
      </c>
      <c r="R254" s="11">
        <f t="shared" ca="1" si="47"/>
        <v>6.7567042333805966E-3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</row>
    <row r="255" spans="1:35" x14ac:dyDescent="0.2">
      <c r="A255" s="67"/>
      <c r="B255" s="67"/>
      <c r="C255" s="67"/>
      <c r="D255" s="69">
        <f t="shared" si="44"/>
        <v>0</v>
      </c>
      <c r="E255" s="69">
        <f t="shared" si="44"/>
        <v>0</v>
      </c>
      <c r="F255" s="20">
        <f t="shared" si="45"/>
        <v>0</v>
      </c>
      <c r="G255" s="20">
        <f t="shared" si="45"/>
        <v>0</v>
      </c>
      <c r="H255" s="20">
        <f t="shared" si="48"/>
        <v>0</v>
      </c>
      <c r="I255" s="20">
        <f t="shared" si="49"/>
        <v>0</v>
      </c>
      <c r="J255" s="20">
        <f t="shared" si="50"/>
        <v>0</v>
      </c>
      <c r="K255" s="20">
        <f t="shared" si="51"/>
        <v>0</v>
      </c>
      <c r="L255" s="20">
        <f t="shared" si="52"/>
        <v>0</v>
      </c>
      <c r="M255" s="20">
        <f t="shared" ca="1" si="46"/>
        <v>-6.7567042333805966E-3</v>
      </c>
      <c r="N255" s="20">
        <f t="shared" ca="1" si="53"/>
        <v>0</v>
      </c>
      <c r="O255" s="33">
        <f t="shared" ca="1" si="54"/>
        <v>0</v>
      </c>
      <c r="P255" s="20">
        <f t="shared" ca="1" si="55"/>
        <v>0</v>
      </c>
      <c r="Q255" s="20">
        <f t="shared" ca="1" si="56"/>
        <v>0</v>
      </c>
      <c r="R255" s="11">
        <f t="shared" ca="1" si="47"/>
        <v>6.7567042333805966E-3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</row>
    <row r="256" spans="1:35" x14ac:dyDescent="0.2">
      <c r="A256" s="67"/>
      <c r="B256" s="67"/>
      <c r="C256" s="67"/>
      <c r="D256" s="69">
        <f t="shared" si="44"/>
        <v>0</v>
      </c>
      <c r="E256" s="69">
        <f t="shared" si="44"/>
        <v>0</v>
      </c>
      <c r="F256" s="20">
        <f t="shared" si="45"/>
        <v>0</v>
      </c>
      <c r="G256" s="20">
        <f t="shared" si="45"/>
        <v>0</v>
      </c>
      <c r="H256" s="20">
        <f t="shared" si="48"/>
        <v>0</v>
      </c>
      <c r="I256" s="20">
        <f t="shared" si="49"/>
        <v>0</v>
      </c>
      <c r="J256" s="20">
        <f t="shared" si="50"/>
        <v>0</v>
      </c>
      <c r="K256" s="20">
        <f t="shared" si="51"/>
        <v>0</v>
      </c>
      <c r="L256" s="20">
        <f t="shared" si="52"/>
        <v>0</v>
      </c>
      <c r="M256" s="20">
        <f t="shared" ca="1" si="46"/>
        <v>-6.7567042333805966E-3</v>
      </c>
      <c r="N256" s="20">
        <f t="shared" ca="1" si="53"/>
        <v>0</v>
      </c>
      <c r="O256" s="33">
        <f t="shared" ca="1" si="54"/>
        <v>0</v>
      </c>
      <c r="P256" s="20">
        <f t="shared" ca="1" si="55"/>
        <v>0</v>
      </c>
      <c r="Q256" s="20">
        <f t="shared" ca="1" si="56"/>
        <v>0</v>
      </c>
      <c r="R256" s="11">
        <f t="shared" ca="1" si="47"/>
        <v>6.7567042333805966E-3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</row>
    <row r="257" spans="1:35" x14ac:dyDescent="0.2">
      <c r="A257" s="67"/>
      <c r="B257" s="67"/>
      <c r="C257" s="67"/>
      <c r="D257" s="69">
        <f t="shared" si="44"/>
        <v>0</v>
      </c>
      <c r="E257" s="69">
        <f t="shared" si="44"/>
        <v>0</v>
      </c>
      <c r="F257" s="20">
        <f t="shared" si="45"/>
        <v>0</v>
      </c>
      <c r="G257" s="20">
        <f t="shared" si="45"/>
        <v>0</v>
      </c>
      <c r="H257" s="20">
        <f t="shared" si="48"/>
        <v>0</v>
      </c>
      <c r="I257" s="20">
        <f t="shared" si="49"/>
        <v>0</v>
      </c>
      <c r="J257" s="20">
        <f t="shared" si="50"/>
        <v>0</v>
      </c>
      <c r="K257" s="20">
        <f t="shared" si="51"/>
        <v>0</v>
      </c>
      <c r="L257" s="20">
        <f t="shared" si="52"/>
        <v>0</v>
      </c>
      <c r="M257" s="20">
        <f t="shared" ca="1" si="46"/>
        <v>-6.7567042333805966E-3</v>
      </c>
      <c r="N257" s="20">
        <f t="shared" ca="1" si="53"/>
        <v>0</v>
      </c>
      <c r="O257" s="33">
        <f t="shared" ca="1" si="54"/>
        <v>0</v>
      </c>
      <c r="P257" s="20">
        <f t="shared" ca="1" si="55"/>
        <v>0</v>
      </c>
      <c r="Q257" s="20">
        <f t="shared" ca="1" si="56"/>
        <v>0</v>
      </c>
      <c r="R257" s="11">
        <f t="shared" ca="1" si="47"/>
        <v>6.7567042333805966E-3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</row>
    <row r="258" spans="1:35" x14ac:dyDescent="0.2">
      <c r="A258" s="67"/>
      <c r="B258" s="67"/>
      <c r="C258" s="67"/>
      <c r="D258" s="69">
        <f t="shared" si="44"/>
        <v>0</v>
      </c>
      <c r="E258" s="69">
        <f t="shared" si="44"/>
        <v>0</v>
      </c>
      <c r="F258" s="20">
        <f t="shared" si="45"/>
        <v>0</v>
      </c>
      <c r="G258" s="20">
        <f t="shared" si="45"/>
        <v>0</v>
      </c>
      <c r="H258" s="20">
        <f t="shared" si="48"/>
        <v>0</v>
      </c>
      <c r="I258" s="20">
        <f t="shared" si="49"/>
        <v>0</v>
      </c>
      <c r="J258" s="20">
        <f t="shared" si="50"/>
        <v>0</v>
      </c>
      <c r="K258" s="20">
        <f t="shared" si="51"/>
        <v>0</v>
      </c>
      <c r="L258" s="20">
        <f t="shared" si="52"/>
        <v>0</v>
      </c>
      <c r="M258" s="20">
        <f t="shared" ca="1" si="46"/>
        <v>-6.7567042333805966E-3</v>
      </c>
      <c r="N258" s="20">
        <f t="shared" ca="1" si="53"/>
        <v>0</v>
      </c>
      <c r="O258" s="33">
        <f t="shared" ca="1" si="54"/>
        <v>0</v>
      </c>
      <c r="P258" s="20">
        <f t="shared" ca="1" si="55"/>
        <v>0</v>
      </c>
      <c r="Q258" s="20">
        <f t="shared" ca="1" si="56"/>
        <v>0</v>
      </c>
      <c r="R258" s="11">
        <f t="shared" ca="1" si="47"/>
        <v>6.7567042333805966E-3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</row>
    <row r="259" spans="1:35" x14ac:dyDescent="0.2">
      <c r="A259" s="67"/>
      <c r="B259" s="67"/>
      <c r="C259" s="67"/>
      <c r="D259" s="69">
        <f t="shared" si="44"/>
        <v>0</v>
      </c>
      <c r="E259" s="69">
        <f t="shared" si="44"/>
        <v>0</v>
      </c>
      <c r="F259" s="20">
        <f t="shared" si="45"/>
        <v>0</v>
      </c>
      <c r="G259" s="20">
        <f t="shared" si="45"/>
        <v>0</v>
      </c>
      <c r="H259" s="20">
        <f t="shared" si="48"/>
        <v>0</v>
      </c>
      <c r="I259" s="20">
        <f t="shared" si="49"/>
        <v>0</v>
      </c>
      <c r="J259" s="20">
        <f t="shared" si="50"/>
        <v>0</v>
      </c>
      <c r="K259" s="20">
        <f t="shared" si="51"/>
        <v>0</v>
      </c>
      <c r="L259" s="20">
        <f t="shared" si="52"/>
        <v>0</v>
      </c>
      <c r="M259" s="20">
        <f t="shared" ca="1" si="46"/>
        <v>-6.7567042333805966E-3</v>
      </c>
      <c r="N259" s="20">
        <f t="shared" ca="1" si="53"/>
        <v>0</v>
      </c>
      <c r="O259" s="33">
        <f t="shared" ca="1" si="54"/>
        <v>0</v>
      </c>
      <c r="P259" s="20">
        <f t="shared" ca="1" si="55"/>
        <v>0</v>
      </c>
      <c r="Q259" s="20">
        <f t="shared" ca="1" si="56"/>
        <v>0</v>
      </c>
      <c r="R259" s="11">
        <f t="shared" ca="1" si="47"/>
        <v>6.7567042333805966E-3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</row>
    <row r="260" spans="1:35" x14ac:dyDescent="0.2">
      <c r="A260" s="67"/>
      <c r="B260" s="67"/>
      <c r="C260" s="67"/>
      <c r="D260" s="69">
        <f t="shared" si="44"/>
        <v>0</v>
      </c>
      <c r="E260" s="69">
        <f t="shared" si="44"/>
        <v>0</v>
      </c>
      <c r="F260" s="20">
        <f t="shared" si="45"/>
        <v>0</v>
      </c>
      <c r="G260" s="20">
        <f t="shared" si="45"/>
        <v>0</v>
      </c>
      <c r="H260" s="20">
        <f t="shared" si="48"/>
        <v>0</v>
      </c>
      <c r="I260" s="20">
        <f t="shared" si="49"/>
        <v>0</v>
      </c>
      <c r="J260" s="20">
        <f t="shared" si="50"/>
        <v>0</v>
      </c>
      <c r="K260" s="20">
        <f t="shared" si="51"/>
        <v>0</v>
      </c>
      <c r="L260" s="20">
        <f t="shared" si="52"/>
        <v>0</v>
      </c>
      <c r="M260" s="20">
        <f t="shared" ca="1" si="46"/>
        <v>-6.7567042333805966E-3</v>
      </c>
      <c r="N260" s="20">
        <f t="shared" ca="1" si="53"/>
        <v>0</v>
      </c>
      <c r="O260" s="33">
        <f t="shared" ca="1" si="54"/>
        <v>0</v>
      </c>
      <c r="P260" s="20">
        <f t="shared" ca="1" si="55"/>
        <v>0</v>
      </c>
      <c r="Q260" s="20">
        <f t="shared" ca="1" si="56"/>
        <v>0</v>
      </c>
      <c r="R260" s="11">
        <f t="shared" ca="1" si="47"/>
        <v>6.7567042333805966E-3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</row>
    <row r="261" spans="1:35" x14ac:dyDescent="0.2">
      <c r="A261" s="67"/>
      <c r="B261" s="67"/>
      <c r="C261" s="67"/>
      <c r="D261" s="69">
        <f t="shared" si="44"/>
        <v>0</v>
      </c>
      <c r="E261" s="69">
        <f t="shared" si="44"/>
        <v>0</v>
      </c>
      <c r="F261" s="20">
        <f t="shared" si="45"/>
        <v>0</v>
      </c>
      <c r="G261" s="20">
        <f t="shared" si="45"/>
        <v>0</v>
      </c>
      <c r="H261" s="20">
        <f t="shared" si="48"/>
        <v>0</v>
      </c>
      <c r="I261" s="20">
        <f t="shared" si="49"/>
        <v>0</v>
      </c>
      <c r="J261" s="20">
        <f t="shared" si="50"/>
        <v>0</v>
      </c>
      <c r="K261" s="20">
        <f t="shared" si="51"/>
        <v>0</v>
      </c>
      <c r="L261" s="20">
        <f t="shared" si="52"/>
        <v>0</v>
      </c>
      <c r="M261" s="20">
        <f t="shared" ca="1" si="46"/>
        <v>-6.7567042333805966E-3</v>
      </c>
      <c r="N261" s="20">
        <f t="shared" ca="1" si="53"/>
        <v>0</v>
      </c>
      <c r="O261" s="33">
        <f t="shared" ca="1" si="54"/>
        <v>0</v>
      </c>
      <c r="P261" s="20">
        <f t="shared" ca="1" si="55"/>
        <v>0</v>
      </c>
      <c r="Q261" s="20">
        <f t="shared" ca="1" si="56"/>
        <v>0</v>
      </c>
      <c r="R261" s="11">
        <f t="shared" ca="1" si="47"/>
        <v>6.7567042333805966E-3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</row>
    <row r="262" spans="1:35" x14ac:dyDescent="0.2">
      <c r="A262" s="67"/>
      <c r="B262" s="67"/>
      <c r="C262" s="67"/>
      <c r="D262" s="69">
        <f t="shared" si="44"/>
        <v>0</v>
      </c>
      <c r="E262" s="69">
        <f t="shared" si="44"/>
        <v>0</v>
      </c>
      <c r="F262" s="20">
        <f t="shared" si="45"/>
        <v>0</v>
      </c>
      <c r="G262" s="20">
        <f t="shared" si="45"/>
        <v>0</v>
      </c>
      <c r="H262" s="20">
        <f t="shared" si="48"/>
        <v>0</v>
      </c>
      <c r="I262" s="20">
        <f t="shared" si="49"/>
        <v>0</v>
      </c>
      <c r="J262" s="20">
        <f t="shared" si="50"/>
        <v>0</v>
      </c>
      <c r="K262" s="20">
        <f t="shared" si="51"/>
        <v>0</v>
      </c>
      <c r="L262" s="20">
        <f t="shared" si="52"/>
        <v>0</v>
      </c>
      <c r="M262" s="20">
        <f t="shared" ca="1" si="46"/>
        <v>-6.7567042333805966E-3</v>
      </c>
      <c r="N262" s="20">
        <f t="shared" ca="1" si="53"/>
        <v>0</v>
      </c>
      <c r="O262" s="33">
        <f t="shared" ca="1" si="54"/>
        <v>0</v>
      </c>
      <c r="P262" s="20">
        <f t="shared" ca="1" si="55"/>
        <v>0</v>
      </c>
      <c r="Q262" s="20">
        <f t="shared" ca="1" si="56"/>
        <v>0</v>
      </c>
      <c r="R262" s="11">
        <f t="shared" ca="1" si="47"/>
        <v>6.7567042333805966E-3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</row>
    <row r="263" spans="1:35" x14ac:dyDescent="0.2">
      <c r="A263" s="67"/>
      <c r="B263" s="67"/>
      <c r="C263" s="67"/>
      <c r="D263" s="69">
        <f t="shared" si="44"/>
        <v>0</v>
      </c>
      <c r="E263" s="69">
        <f t="shared" si="44"/>
        <v>0</v>
      </c>
      <c r="F263" s="20">
        <f t="shared" si="45"/>
        <v>0</v>
      </c>
      <c r="G263" s="20">
        <f t="shared" si="45"/>
        <v>0</v>
      </c>
      <c r="H263" s="20">
        <f t="shared" si="48"/>
        <v>0</v>
      </c>
      <c r="I263" s="20">
        <f t="shared" si="49"/>
        <v>0</v>
      </c>
      <c r="J263" s="20">
        <f t="shared" si="50"/>
        <v>0</v>
      </c>
      <c r="K263" s="20">
        <f t="shared" si="51"/>
        <v>0</v>
      </c>
      <c r="L263" s="20">
        <f t="shared" si="52"/>
        <v>0</v>
      </c>
      <c r="M263" s="20">
        <f t="shared" ca="1" si="46"/>
        <v>-6.7567042333805966E-3</v>
      </c>
      <c r="N263" s="20">
        <f t="shared" ca="1" si="53"/>
        <v>0</v>
      </c>
      <c r="O263" s="33">
        <f t="shared" ca="1" si="54"/>
        <v>0</v>
      </c>
      <c r="P263" s="20">
        <f t="shared" ca="1" si="55"/>
        <v>0</v>
      </c>
      <c r="Q263" s="20">
        <f t="shared" ca="1" si="56"/>
        <v>0</v>
      </c>
      <c r="R263" s="11">
        <f t="shared" ca="1" si="47"/>
        <v>6.7567042333805966E-3</v>
      </c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</row>
    <row r="264" spans="1:35" x14ac:dyDescent="0.2">
      <c r="A264" s="67"/>
      <c r="B264" s="67"/>
      <c r="C264" s="67"/>
      <c r="D264" s="69">
        <f t="shared" si="44"/>
        <v>0</v>
      </c>
      <c r="E264" s="69">
        <f t="shared" si="44"/>
        <v>0</v>
      </c>
      <c r="F264" s="20">
        <f t="shared" si="45"/>
        <v>0</v>
      </c>
      <c r="G264" s="20">
        <f t="shared" si="45"/>
        <v>0</v>
      </c>
      <c r="H264" s="20">
        <f t="shared" si="48"/>
        <v>0</v>
      </c>
      <c r="I264" s="20">
        <f t="shared" si="49"/>
        <v>0</v>
      </c>
      <c r="J264" s="20">
        <f t="shared" si="50"/>
        <v>0</v>
      </c>
      <c r="K264" s="20">
        <f t="shared" si="51"/>
        <v>0</v>
      </c>
      <c r="L264" s="20">
        <f t="shared" si="52"/>
        <v>0</v>
      </c>
      <c r="M264" s="20">
        <f t="shared" ca="1" si="46"/>
        <v>-6.7567042333805966E-3</v>
      </c>
      <c r="N264" s="20">
        <f t="shared" ca="1" si="53"/>
        <v>0</v>
      </c>
      <c r="O264" s="33">
        <f t="shared" ca="1" si="54"/>
        <v>0</v>
      </c>
      <c r="P264" s="20">
        <f t="shared" ca="1" si="55"/>
        <v>0</v>
      </c>
      <c r="Q264" s="20">
        <f t="shared" ca="1" si="56"/>
        <v>0</v>
      </c>
      <c r="R264" s="11">
        <f t="shared" ca="1" si="47"/>
        <v>6.7567042333805966E-3</v>
      </c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</row>
    <row r="265" spans="1:35" x14ac:dyDescent="0.2">
      <c r="A265" s="67"/>
      <c r="B265" s="67"/>
      <c r="C265" s="67"/>
      <c r="D265" s="69">
        <f t="shared" si="44"/>
        <v>0</v>
      </c>
      <c r="E265" s="69">
        <f t="shared" si="44"/>
        <v>0</v>
      </c>
      <c r="F265" s="20">
        <f t="shared" si="45"/>
        <v>0</v>
      </c>
      <c r="G265" s="20">
        <f t="shared" si="45"/>
        <v>0</v>
      </c>
      <c r="H265" s="20">
        <f t="shared" si="48"/>
        <v>0</v>
      </c>
      <c r="I265" s="20">
        <f t="shared" si="49"/>
        <v>0</v>
      </c>
      <c r="J265" s="20">
        <f t="shared" si="50"/>
        <v>0</v>
      </c>
      <c r="K265" s="20">
        <f t="shared" si="51"/>
        <v>0</v>
      </c>
      <c r="L265" s="20">
        <f t="shared" si="52"/>
        <v>0</v>
      </c>
      <c r="M265" s="20">
        <f t="shared" ca="1" si="46"/>
        <v>-6.7567042333805966E-3</v>
      </c>
      <c r="N265" s="20">
        <f t="shared" ca="1" si="53"/>
        <v>0</v>
      </c>
      <c r="O265" s="33">
        <f t="shared" ca="1" si="54"/>
        <v>0</v>
      </c>
      <c r="P265" s="20">
        <f t="shared" ca="1" si="55"/>
        <v>0</v>
      </c>
      <c r="Q265" s="20">
        <f t="shared" ca="1" si="56"/>
        <v>0</v>
      </c>
      <c r="R265" s="11">
        <f t="shared" ca="1" si="47"/>
        <v>6.7567042333805966E-3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</row>
    <row r="266" spans="1:35" x14ac:dyDescent="0.2">
      <c r="A266" s="67"/>
      <c r="B266" s="67"/>
      <c r="C266" s="67"/>
      <c r="D266" s="69">
        <f t="shared" si="44"/>
        <v>0</v>
      </c>
      <c r="E266" s="69">
        <f t="shared" si="44"/>
        <v>0</v>
      </c>
      <c r="F266" s="20">
        <f t="shared" si="45"/>
        <v>0</v>
      </c>
      <c r="G266" s="20">
        <f t="shared" si="45"/>
        <v>0</v>
      </c>
      <c r="H266" s="20">
        <f t="shared" si="48"/>
        <v>0</v>
      </c>
      <c r="I266" s="20">
        <f t="shared" si="49"/>
        <v>0</v>
      </c>
      <c r="J266" s="20">
        <f t="shared" si="50"/>
        <v>0</v>
      </c>
      <c r="K266" s="20">
        <f t="shared" si="51"/>
        <v>0</v>
      </c>
      <c r="L266" s="20">
        <f t="shared" si="52"/>
        <v>0</v>
      </c>
      <c r="M266" s="20">
        <f t="shared" ca="1" si="46"/>
        <v>-6.7567042333805966E-3</v>
      </c>
      <c r="N266" s="20">
        <f t="shared" ca="1" si="53"/>
        <v>0</v>
      </c>
      <c r="O266" s="33">
        <f t="shared" ca="1" si="54"/>
        <v>0</v>
      </c>
      <c r="P266" s="20">
        <f t="shared" ca="1" si="55"/>
        <v>0</v>
      </c>
      <c r="Q266" s="20">
        <f t="shared" ca="1" si="56"/>
        <v>0</v>
      </c>
      <c r="R266" s="11">
        <f t="shared" ca="1" si="47"/>
        <v>6.7567042333805966E-3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</row>
    <row r="267" spans="1:35" x14ac:dyDescent="0.2">
      <c r="A267" s="67"/>
      <c r="B267" s="67"/>
      <c r="C267" s="67"/>
      <c r="D267" s="69">
        <f t="shared" si="44"/>
        <v>0</v>
      </c>
      <c r="E267" s="69">
        <f t="shared" si="44"/>
        <v>0</v>
      </c>
      <c r="F267" s="20">
        <f t="shared" si="45"/>
        <v>0</v>
      </c>
      <c r="G267" s="20">
        <f t="shared" si="45"/>
        <v>0</v>
      </c>
      <c r="H267" s="20">
        <f t="shared" si="48"/>
        <v>0</v>
      </c>
      <c r="I267" s="20">
        <f t="shared" si="49"/>
        <v>0</v>
      </c>
      <c r="J267" s="20">
        <f t="shared" si="50"/>
        <v>0</v>
      </c>
      <c r="K267" s="20">
        <f t="shared" si="51"/>
        <v>0</v>
      </c>
      <c r="L267" s="20">
        <f t="shared" si="52"/>
        <v>0</v>
      </c>
      <c r="M267" s="20">
        <f t="shared" ca="1" si="46"/>
        <v>-6.7567042333805966E-3</v>
      </c>
      <c r="N267" s="20">
        <f t="shared" ca="1" si="53"/>
        <v>0</v>
      </c>
      <c r="O267" s="33">
        <f t="shared" ca="1" si="54"/>
        <v>0</v>
      </c>
      <c r="P267" s="20">
        <f t="shared" ca="1" si="55"/>
        <v>0</v>
      </c>
      <c r="Q267" s="20">
        <f t="shared" ca="1" si="56"/>
        <v>0</v>
      </c>
      <c r="R267" s="11">
        <f t="shared" ca="1" si="47"/>
        <v>6.7567042333805966E-3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</row>
    <row r="268" spans="1:35" x14ac:dyDescent="0.2">
      <c r="A268" s="67"/>
      <c r="B268" s="67"/>
      <c r="C268" s="67"/>
      <c r="D268" s="69">
        <f t="shared" si="44"/>
        <v>0</v>
      </c>
      <c r="E268" s="69">
        <f t="shared" si="44"/>
        <v>0</v>
      </c>
      <c r="F268" s="20">
        <f t="shared" si="45"/>
        <v>0</v>
      </c>
      <c r="G268" s="20">
        <f t="shared" si="45"/>
        <v>0</v>
      </c>
      <c r="H268" s="20">
        <f t="shared" si="48"/>
        <v>0</v>
      </c>
      <c r="I268" s="20">
        <f t="shared" si="49"/>
        <v>0</v>
      </c>
      <c r="J268" s="20">
        <f t="shared" si="50"/>
        <v>0</v>
      </c>
      <c r="K268" s="20">
        <f t="shared" si="51"/>
        <v>0</v>
      </c>
      <c r="L268" s="20">
        <f t="shared" si="52"/>
        <v>0</v>
      </c>
      <c r="M268" s="20">
        <f t="shared" ca="1" si="46"/>
        <v>-6.7567042333805966E-3</v>
      </c>
      <c r="N268" s="20">
        <f t="shared" ca="1" si="53"/>
        <v>0</v>
      </c>
      <c r="O268" s="33">
        <f t="shared" ca="1" si="54"/>
        <v>0</v>
      </c>
      <c r="P268" s="20">
        <f t="shared" ca="1" si="55"/>
        <v>0</v>
      </c>
      <c r="Q268" s="20">
        <f t="shared" ca="1" si="56"/>
        <v>0</v>
      </c>
      <c r="R268" s="11">
        <f t="shared" ca="1" si="47"/>
        <v>6.7567042333805966E-3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</row>
    <row r="269" spans="1:35" x14ac:dyDescent="0.2">
      <c r="A269" s="67"/>
      <c r="B269" s="67"/>
      <c r="C269" s="67"/>
      <c r="D269" s="69">
        <f t="shared" si="44"/>
        <v>0</v>
      </c>
      <c r="E269" s="69">
        <f t="shared" si="44"/>
        <v>0</v>
      </c>
      <c r="F269" s="20">
        <f t="shared" si="45"/>
        <v>0</v>
      </c>
      <c r="G269" s="20">
        <f t="shared" si="45"/>
        <v>0</v>
      </c>
      <c r="H269" s="20">
        <f t="shared" si="48"/>
        <v>0</v>
      </c>
      <c r="I269" s="20">
        <f t="shared" si="49"/>
        <v>0</v>
      </c>
      <c r="J269" s="20">
        <f t="shared" si="50"/>
        <v>0</v>
      </c>
      <c r="K269" s="20">
        <f t="shared" si="51"/>
        <v>0</v>
      </c>
      <c r="L269" s="20">
        <f t="shared" si="52"/>
        <v>0</v>
      </c>
      <c r="M269" s="20">
        <f t="shared" ca="1" si="46"/>
        <v>-6.7567042333805966E-3</v>
      </c>
      <c r="N269" s="20">
        <f t="shared" ca="1" si="53"/>
        <v>0</v>
      </c>
      <c r="O269" s="33">
        <f t="shared" ca="1" si="54"/>
        <v>0</v>
      </c>
      <c r="P269" s="20">
        <f t="shared" ca="1" si="55"/>
        <v>0</v>
      </c>
      <c r="Q269" s="20">
        <f t="shared" ca="1" si="56"/>
        <v>0</v>
      </c>
      <c r="R269" s="11">
        <f t="shared" ca="1" si="47"/>
        <v>6.7567042333805966E-3</v>
      </c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</row>
    <row r="270" spans="1:35" x14ac:dyDescent="0.2">
      <c r="A270" s="67"/>
      <c r="B270" s="67"/>
      <c r="C270" s="67"/>
      <c r="D270" s="69">
        <f t="shared" si="44"/>
        <v>0</v>
      </c>
      <c r="E270" s="69">
        <f t="shared" si="44"/>
        <v>0</v>
      </c>
      <c r="F270" s="20">
        <f t="shared" si="45"/>
        <v>0</v>
      </c>
      <c r="G270" s="20">
        <f t="shared" si="45"/>
        <v>0</v>
      </c>
      <c r="H270" s="20">
        <f t="shared" si="48"/>
        <v>0</v>
      </c>
      <c r="I270" s="20">
        <f t="shared" si="49"/>
        <v>0</v>
      </c>
      <c r="J270" s="20">
        <f t="shared" si="50"/>
        <v>0</v>
      </c>
      <c r="K270" s="20">
        <f t="shared" si="51"/>
        <v>0</v>
      </c>
      <c r="L270" s="20">
        <f t="shared" si="52"/>
        <v>0</v>
      </c>
      <c r="M270" s="20">
        <f t="shared" ca="1" si="46"/>
        <v>-6.7567042333805966E-3</v>
      </c>
      <c r="N270" s="20">
        <f t="shared" ca="1" si="53"/>
        <v>0</v>
      </c>
      <c r="O270" s="33">
        <f t="shared" ca="1" si="54"/>
        <v>0</v>
      </c>
      <c r="P270" s="20">
        <f t="shared" ca="1" si="55"/>
        <v>0</v>
      </c>
      <c r="Q270" s="20">
        <f t="shared" ca="1" si="56"/>
        <v>0</v>
      </c>
      <c r="R270" s="11">
        <f t="shared" ca="1" si="47"/>
        <v>6.7567042333805966E-3</v>
      </c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</row>
    <row r="271" spans="1:35" x14ac:dyDescent="0.2">
      <c r="A271" s="67"/>
      <c r="B271" s="67"/>
      <c r="C271" s="67"/>
      <c r="D271" s="69">
        <f t="shared" ref="D271:E334" si="57">A271/A$18</f>
        <v>0</v>
      </c>
      <c r="E271" s="69">
        <f t="shared" si="57"/>
        <v>0</v>
      </c>
      <c r="F271" s="20">
        <f t="shared" ref="F271:G334" si="58">$C271*D271</f>
        <v>0</v>
      </c>
      <c r="G271" s="20">
        <f t="shared" si="58"/>
        <v>0</v>
      </c>
      <c r="H271" s="20">
        <f t="shared" si="48"/>
        <v>0</v>
      </c>
      <c r="I271" s="20">
        <f t="shared" si="49"/>
        <v>0</v>
      </c>
      <c r="J271" s="20">
        <f t="shared" si="50"/>
        <v>0</v>
      </c>
      <c r="K271" s="20">
        <f t="shared" si="51"/>
        <v>0</v>
      </c>
      <c r="L271" s="20">
        <f t="shared" si="52"/>
        <v>0</v>
      </c>
      <c r="M271" s="20">
        <f t="shared" ca="1" si="46"/>
        <v>-6.7567042333805966E-3</v>
      </c>
      <c r="N271" s="20">
        <f t="shared" ca="1" si="53"/>
        <v>0</v>
      </c>
      <c r="O271" s="33">
        <f t="shared" ca="1" si="54"/>
        <v>0</v>
      </c>
      <c r="P271" s="20">
        <f t="shared" ca="1" si="55"/>
        <v>0</v>
      </c>
      <c r="Q271" s="20">
        <f t="shared" ca="1" si="56"/>
        <v>0</v>
      </c>
      <c r="R271" s="11">
        <f t="shared" ca="1" si="47"/>
        <v>6.7567042333805966E-3</v>
      </c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</row>
    <row r="272" spans="1:35" x14ac:dyDescent="0.2">
      <c r="A272" s="67"/>
      <c r="B272" s="67"/>
      <c r="C272" s="67"/>
      <c r="D272" s="69">
        <f t="shared" si="57"/>
        <v>0</v>
      </c>
      <c r="E272" s="69">
        <f t="shared" si="57"/>
        <v>0</v>
      </c>
      <c r="F272" s="20">
        <f t="shared" si="58"/>
        <v>0</v>
      </c>
      <c r="G272" s="20">
        <f t="shared" si="58"/>
        <v>0</v>
      </c>
      <c r="H272" s="20">
        <f t="shared" si="48"/>
        <v>0</v>
      </c>
      <c r="I272" s="20">
        <f t="shared" si="49"/>
        <v>0</v>
      </c>
      <c r="J272" s="20">
        <f t="shared" si="50"/>
        <v>0</v>
      </c>
      <c r="K272" s="20">
        <f t="shared" si="51"/>
        <v>0</v>
      </c>
      <c r="L272" s="20">
        <f t="shared" si="52"/>
        <v>0</v>
      </c>
      <c r="M272" s="20">
        <f t="shared" ca="1" si="46"/>
        <v>-6.7567042333805966E-3</v>
      </c>
      <c r="N272" s="20">
        <f t="shared" ca="1" si="53"/>
        <v>0</v>
      </c>
      <c r="O272" s="33">
        <f t="shared" ca="1" si="54"/>
        <v>0</v>
      </c>
      <c r="P272" s="20">
        <f t="shared" ca="1" si="55"/>
        <v>0</v>
      </c>
      <c r="Q272" s="20">
        <f t="shared" ca="1" si="56"/>
        <v>0</v>
      </c>
      <c r="R272" s="11">
        <f t="shared" ca="1" si="47"/>
        <v>6.7567042333805966E-3</v>
      </c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</row>
    <row r="273" spans="1:35" x14ac:dyDescent="0.2">
      <c r="A273" s="67"/>
      <c r="B273" s="67"/>
      <c r="C273" s="67"/>
      <c r="D273" s="69">
        <f t="shared" si="57"/>
        <v>0</v>
      </c>
      <c r="E273" s="69">
        <f t="shared" si="57"/>
        <v>0</v>
      </c>
      <c r="F273" s="20">
        <f t="shared" si="58"/>
        <v>0</v>
      </c>
      <c r="G273" s="20">
        <f t="shared" si="58"/>
        <v>0</v>
      </c>
      <c r="H273" s="20">
        <f t="shared" si="48"/>
        <v>0</v>
      </c>
      <c r="I273" s="20">
        <f t="shared" si="49"/>
        <v>0</v>
      </c>
      <c r="J273" s="20">
        <f t="shared" si="50"/>
        <v>0</v>
      </c>
      <c r="K273" s="20">
        <f t="shared" si="51"/>
        <v>0</v>
      </c>
      <c r="L273" s="20">
        <f t="shared" si="52"/>
        <v>0</v>
      </c>
      <c r="M273" s="20">
        <f t="shared" ca="1" si="46"/>
        <v>-6.7567042333805966E-3</v>
      </c>
      <c r="N273" s="20">
        <f t="shared" ca="1" si="53"/>
        <v>0</v>
      </c>
      <c r="O273" s="33">
        <f t="shared" ca="1" si="54"/>
        <v>0</v>
      </c>
      <c r="P273" s="20">
        <f t="shared" ca="1" si="55"/>
        <v>0</v>
      </c>
      <c r="Q273" s="20">
        <f t="shared" ca="1" si="56"/>
        <v>0</v>
      </c>
      <c r="R273" s="11">
        <f t="shared" ca="1" si="47"/>
        <v>6.7567042333805966E-3</v>
      </c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</row>
    <row r="274" spans="1:35" x14ac:dyDescent="0.2">
      <c r="A274" s="67"/>
      <c r="B274" s="67"/>
      <c r="C274" s="67"/>
      <c r="D274" s="69">
        <f t="shared" si="57"/>
        <v>0</v>
      </c>
      <c r="E274" s="69">
        <f t="shared" si="57"/>
        <v>0</v>
      </c>
      <c r="F274" s="20">
        <f t="shared" si="58"/>
        <v>0</v>
      </c>
      <c r="G274" s="20">
        <f t="shared" si="58"/>
        <v>0</v>
      </c>
      <c r="H274" s="20">
        <f t="shared" si="48"/>
        <v>0</v>
      </c>
      <c r="I274" s="20">
        <f t="shared" si="49"/>
        <v>0</v>
      </c>
      <c r="J274" s="20">
        <f t="shared" si="50"/>
        <v>0</v>
      </c>
      <c r="K274" s="20">
        <f t="shared" si="51"/>
        <v>0</v>
      </c>
      <c r="L274" s="20">
        <f t="shared" si="52"/>
        <v>0</v>
      </c>
      <c r="M274" s="20">
        <f t="shared" ca="1" si="46"/>
        <v>-6.7567042333805966E-3</v>
      </c>
      <c r="N274" s="20">
        <f t="shared" ca="1" si="53"/>
        <v>0</v>
      </c>
      <c r="O274" s="33">
        <f t="shared" ca="1" si="54"/>
        <v>0</v>
      </c>
      <c r="P274" s="20">
        <f t="shared" ca="1" si="55"/>
        <v>0</v>
      </c>
      <c r="Q274" s="20">
        <f t="shared" ca="1" si="56"/>
        <v>0</v>
      </c>
      <c r="R274" s="11">
        <f t="shared" ca="1" si="47"/>
        <v>6.7567042333805966E-3</v>
      </c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</row>
    <row r="275" spans="1:35" x14ac:dyDescent="0.2">
      <c r="A275" s="67"/>
      <c r="B275" s="67"/>
      <c r="C275" s="67"/>
      <c r="D275" s="69">
        <f t="shared" si="57"/>
        <v>0</v>
      </c>
      <c r="E275" s="69">
        <f t="shared" si="57"/>
        <v>0</v>
      </c>
      <c r="F275" s="20">
        <f t="shared" si="58"/>
        <v>0</v>
      </c>
      <c r="G275" s="20">
        <f t="shared" si="58"/>
        <v>0</v>
      </c>
      <c r="H275" s="20">
        <f t="shared" si="48"/>
        <v>0</v>
      </c>
      <c r="I275" s="20">
        <f t="shared" si="49"/>
        <v>0</v>
      </c>
      <c r="J275" s="20">
        <f t="shared" si="50"/>
        <v>0</v>
      </c>
      <c r="K275" s="20">
        <f t="shared" si="51"/>
        <v>0</v>
      </c>
      <c r="L275" s="20">
        <f t="shared" si="52"/>
        <v>0</v>
      </c>
      <c r="M275" s="20">
        <f t="shared" ref="M275:M335" ca="1" si="59">+E$4+E$5*D275+E$6*D275^2</f>
        <v>-6.7567042333805966E-3</v>
      </c>
      <c r="N275" s="20">
        <f t="shared" ca="1" si="53"/>
        <v>0</v>
      </c>
      <c r="O275" s="33">
        <f t="shared" ca="1" si="54"/>
        <v>0</v>
      </c>
      <c r="P275" s="20">
        <f t="shared" ca="1" si="55"/>
        <v>0</v>
      </c>
      <c r="Q275" s="20">
        <f t="shared" ca="1" si="56"/>
        <v>0</v>
      </c>
      <c r="R275" s="11">
        <f t="shared" ref="R275:R335" ca="1" si="60">+E275-M275</f>
        <v>6.7567042333805966E-3</v>
      </c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</row>
    <row r="276" spans="1:35" x14ac:dyDescent="0.2">
      <c r="A276" s="67"/>
      <c r="B276" s="67"/>
      <c r="C276" s="67"/>
      <c r="D276" s="69">
        <f t="shared" si="57"/>
        <v>0</v>
      </c>
      <c r="E276" s="69">
        <f t="shared" si="57"/>
        <v>0</v>
      </c>
      <c r="F276" s="20">
        <f t="shared" si="58"/>
        <v>0</v>
      </c>
      <c r="G276" s="20">
        <f t="shared" si="58"/>
        <v>0</v>
      </c>
      <c r="H276" s="20">
        <f t="shared" ref="H276:H334" si="61">C276*D276*D276</f>
        <v>0</v>
      </c>
      <c r="I276" s="20">
        <f t="shared" ref="I276:I334" si="62">C276*D276*D276*D276</f>
        <v>0</v>
      </c>
      <c r="J276" s="20">
        <f t="shared" ref="J276:J334" si="63">C276*D276*D276*D276*D276</f>
        <v>0</v>
      </c>
      <c r="K276" s="20">
        <f t="shared" ref="K276:K334" si="64">C276*E276*D276</f>
        <v>0</v>
      </c>
      <c r="L276" s="20">
        <f t="shared" ref="L276:L334" si="65">C276*E276*D276*D276</f>
        <v>0</v>
      </c>
      <c r="M276" s="20">
        <f t="shared" ca="1" si="59"/>
        <v>-6.7567042333805966E-3</v>
      </c>
      <c r="N276" s="20">
        <f t="shared" ref="N276:N334" ca="1" si="66">C276*(M276-E276)^2</f>
        <v>0</v>
      </c>
      <c r="O276" s="33">
        <f t="shared" ref="O276:O334" ca="1" si="67">(C276*O$1-O$2*F276+O$3*H276)^2</f>
        <v>0</v>
      </c>
      <c r="P276" s="20">
        <f t="shared" ref="P276:P334" ca="1" si="68">(-C276*O$2+O$4*F276-O$5*H276)^2</f>
        <v>0</v>
      </c>
      <c r="Q276" s="20">
        <f t="shared" ref="Q276:Q334" ca="1" si="69">+(C276*O$3-F276*O$5+H276*O$6)^2</f>
        <v>0</v>
      </c>
      <c r="R276" s="11">
        <f t="shared" ca="1" si="60"/>
        <v>6.7567042333805966E-3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</row>
    <row r="277" spans="1:35" x14ac:dyDescent="0.2">
      <c r="A277" s="67"/>
      <c r="B277" s="67"/>
      <c r="C277" s="67"/>
      <c r="D277" s="69">
        <f t="shared" si="57"/>
        <v>0</v>
      </c>
      <c r="E277" s="69">
        <f t="shared" si="57"/>
        <v>0</v>
      </c>
      <c r="F277" s="20">
        <f t="shared" si="58"/>
        <v>0</v>
      </c>
      <c r="G277" s="20">
        <f t="shared" si="58"/>
        <v>0</v>
      </c>
      <c r="H277" s="20">
        <f t="shared" si="61"/>
        <v>0</v>
      </c>
      <c r="I277" s="20">
        <f t="shared" si="62"/>
        <v>0</v>
      </c>
      <c r="J277" s="20">
        <f t="shared" si="63"/>
        <v>0</v>
      </c>
      <c r="K277" s="20">
        <f t="shared" si="64"/>
        <v>0</v>
      </c>
      <c r="L277" s="20">
        <f t="shared" si="65"/>
        <v>0</v>
      </c>
      <c r="M277" s="20">
        <f t="shared" ca="1" si="59"/>
        <v>-6.7567042333805966E-3</v>
      </c>
      <c r="N277" s="20">
        <f t="shared" ca="1" si="66"/>
        <v>0</v>
      </c>
      <c r="O277" s="33">
        <f t="shared" ca="1" si="67"/>
        <v>0</v>
      </c>
      <c r="P277" s="20">
        <f t="shared" ca="1" si="68"/>
        <v>0</v>
      </c>
      <c r="Q277" s="20">
        <f t="shared" ca="1" si="69"/>
        <v>0</v>
      </c>
      <c r="R277" s="11">
        <f t="shared" ca="1" si="60"/>
        <v>6.7567042333805966E-3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</row>
    <row r="278" spans="1:35" x14ac:dyDescent="0.2">
      <c r="A278" s="67"/>
      <c r="B278" s="67"/>
      <c r="C278" s="67"/>
      <c r="D278" s="69">
        <f t="shared" si="57"/>
        <v>0</v>
      </c>
      <c r="E278" s="69">
        <f t="shared" si="57"/>
        <v>0</v>
      </c>
      <c r="F278" s="20">
        <f t="shared" si="58"/>
        <v>0</v>
      </c>
      <c r="G278" s="20">
        <f t="shared" si="58"/>
        <v>0</v>
      </c>
      <c r="H278" s="20">
        <f t="shared" si="61"/>
        <v>0</v>
      </c>
      <c r="I278" s="20">
        <f t="shared" si="62"/>
        <v>0</v>
      </c>
      <c r="J278" s="20">
        <f t="shared" si="63"/>
        <v>0</v>
      </c>
      <c r="K278" s="20">
        <f t="shared" si="64"/>
        <v>0</v>
      </c>
      <c r="L278" s="20">
        <f t="shared" si="65"/>
        <v>0</v>
      </c>
      <c r="M278" s="20">
        <f t="shared" ca="1" si="59"/>
        <v>-6.7567042333805966E-3</v>
      </c>
      <c r="N278" s="20">
        <f t="shared" ca="1" si="66"/>
        <v>0</v>
      </c>
      <c r="O278" s="33">
        <f t="shared" ca="1" si="67"/>
        <v>0</v>
      </c>
      <c r="P278" s="20">
        <f t="shared" ca="1" si="68"/>
        <v>0</v>
      </c>
      <c r="Q278" s="20">
        <f t="shared" ca="1" si="69"/>
        <v>0</v>
      </c>
      <c r="R278" s="11">
        <f t="shared" ca="1" si="60"/>
        <v>6.7567042333805966E-3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</row>
    <row r="279" spans="1:35" x14ac:dyDescent="0.2">
      <c r="A279" s="67"/>
      <c r="B279" s="67"/>
      <c r="C279" s="67"/>
      <c r="D279" s="69">
        <f t="shared" si="57"/>
        <v>0</v>
      </c>
      <c r="E279" s="69">
        <f t="shared" si="57"/>
        <v>0</v>
      </c>
      <c r="F279" s="20">
        <f t="shared" si="58"/>
        <v>0</v>
      </c>
      <c r="G279" s="20">
        <f t="shared" si="58"/>
        <v>0</v>
      </c>
      <c r="H279" s="20">
        <f t="shared" si="61"/>
        <v>0</v>
      </c>
      <c r="I279" s="20">
        <f t="shared" si="62"/>
        <v>0</v>
      </c>
      <c r="J279" s="20">
        <f t="shared" si="63"/>
        <v>0</v>
      </c>
      <c r="K279" s="20">
        <f t="shared" si="64"/>
        <v>0</v>
      </c>
      <c r="L279" s="20">
        <f t="shared" si="65"/>
        <v>0</v>
      </c>
      <c r="M279" s="20">
        <f t="shared" ca="1" si="59"/>
        <v>-6.7567042333805966E-3</v>
      </c>
      <c r="N279" s="20">
        <f t="shared" ca="1" si="66"/>
        <v>0</v>
      </c>
      <c r="O279" s="33">
        <f t="shared" ca="1" si="67"/>
        <v>0</v>
      </c>
      <c r="P279" s="20">
        <f t="shared" ca="1" si="68"/>
        <v>0</v>
      </c>
      <c r="Q279" s="20">
        <f t="shared" ca="1" si="69"/>
        <v>0</v>
      </c>
      <c r="R279" s="11">
        <f t="shared" ca="1" si="60"/>
        <v>6.7567042333805966E-3</v>
      </c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</row>
    <row r="280" spans="1:35" x14ac:dyDescent="0.2">
      <c r="A280" s="67"/>
      <c r="B280" s="67"/>
      <c r="C280" s="67"/>
      <c r="D280" s="69">
        <f t="shared" si="57"/>
        <v>0</v>
      </c>
      <c r="E280" s="69">
        <f t="shared" si="57"/>
        <v>0</v>
      </c>
      <c r="F280" s="20">
        <f t="shared" si="58"/>
        <v>0</v>
      </c>
      <c r="G280" s="20">
        <f t="shared" si="58"/>
        <v>0</v>
      </c>
      <c r="H280" s="20">
        <f t="shared" si="61"/>
        <v>0</v>
      </c>
      <c r="I280" s="20">
        <f t="shared" si="62"/>
        <v>0</v>
      </c>
      <c r="J280" s="20">
        <f t="shared" si="63"/>
        <v>0</v>
      </c>
      <c r="K280" s="20">
        <f t="shared" si="64"/>
        <v>0</v>
      </c>
      <c r="L280" s="20">
        <f t="shared" si="65"/>
        <v>0</v>
      </c>
      <c r="M280" s="20">
        <f t="shared" ca="1" si="59"/>
        <v>-6.7567042333805966E-3</v>
      </c>
      <c r="N280" s="20">
        <f t="shared" ca="1" si="66"/>
        <v>0</v>
      </c>
      <c r="O280" s="33">
        <f t="shared" ca="1" si="67"/>
        <v>0</v>
      </c>
      <c r="P280" s="20">
        <f t="shared" ca="1" si="68"/>
        <v>0</v>
      </c>
      <c r="Q280" s="20">
        <f t="shared" ca="1" si="69"/>
        <v>0</v>
      </c>
      <c r="R280" s="11">
        <f t="shared" ca="1" si="60"/>
        <v>6.7567042333805966E-3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</row>
    <row r="281" spans="1:35" x14ac:dyDescent="0.2">
      <c r="A281" s="67"/>
      <c r="B281" s="67"/>
      <c r="C281" s="67"/>
      <c r="D281" s="69">
        <f t="shared" si="57"/>
        <v>0</v>
      </c>
      <c r="E281" s="69">
        <f t="shared" si="57"/>
        <v>0</v>
      </c>
      <c r="F281" s="20">
        <f t="shared" si="58"/>
        <v>0</v>
      </c>
      <c r="G281" s="20">
        <f t="shared" si="58"/>
        <v>0</v>
      </c>
      <c r="H281" s="20">
        <f t="shared" si="61"/>
        <v>0</v>
      </c>
      <c r="I281" s="20">
        <f t="shared" si="62"/>
        <v>0</v>
      </c>
      <c r="J281" s="20">
        <f t="shared" si="63"/>
        <v>0</v>
      </c>
      <c r="K281" s="20">
        <f t="shared" si="64"/>
        <v>0</v>
      </c>
      <c r="L281" s="20">
        <f t="shared" si="65"/>
        <v>0</v>
      </c>
      <c r="M281" s="20">
        <f t="shared" ca="1" si="59"/>
        <v>-6.7567042333805966E-3</v>
      </c>
      <c r="N281" s="20">
        <f t="shared" ca="1" si="66"/>
        <v>0</v>
      </c>
      <c r="O281" s="33">
        <f t="shared" ca="1" si="67"/>
        <v>0</v>
      </c>
      <c r="P281" s="20">
        <f t="shared" ca="1" si="68"/>
        <v>0</v>
      </c>
      <c r="Q281" s="20">
        <f t="shared" ca="1" si="69"/>
        <v>0</v>
      </c>
      <c r="R281" s="11">
        <f t="shared" ca="1" si="60"/>
        <v>6.7567042333805966E-3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</row>
    <row r="282" spans="1:35" x14ac:dyDescent="0.2">
      <c r="A282" s="67"/>
      <c r="B282" s="67"/>
      <c r="C282" s="67"/>
      <c r="D282" s="69">
        <f t="shared" si="57"/>
        <v>0</v>
      </c>
      <c r="E282" s="69">
        <f t="shared" si="57"/>
        <v>0</v>
      </c>
      <c r="F282" s="20">
        <f t="shared" si="58"/>
        <v>0</v>
      </c>
      <c r="G282" s="20">
        <f t="shared" si="58"/>
        <v>0</v>
      </c>
      <c r="H282" s="20">
        <f t="shared" si="61"/>
        <v>0</v>
      </c>
      <c r="I282" s="20">
        <f t="shared" si="62"/>
        <v>0</v>
      </c>
      <c r="J282" s="20">
        <f t="shared" si="63"/>
        <v>0</v>
      </c>
      <c r="K282" s="20">
        <f t="shared" si="64"/>
        <v>0</v>
      </c>
      <c r="L282" s="20">
        <f t="shared" si="65"/>
        <v>0</v>
      </c>
      <c r="M282" s="20">
        <f t="shared" ca="1" si="59"/>
        <v>-6.7567042333805966E-3</v>
      </c>
      <c r="N282" s="20">
        <f t="shared" ca="1" si="66"/>
        <v>0</v>
      </c>
      <c r="O282" s="33">
        <f t="shared" ca="1" si="67"/>
        <v>0</v>
      </c>
      <c r="P282" s="20">
        <f t="shared" ca="1" si="68"/>
        <v>0</v>
      </c>
      <c r="Q282" s="20">
        <f t="shared" ca="1" si="69"/>
        <v>0</v>
      </c>
      <c r="R282" s="11">
        <f t="shared" ca="1" si="60"/>
        <v>6.7567042333805966E-3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</row>
    <row r="283" spans="1:35" x14ac:dyDescent="0.2">
      <c r="A283" s="67"/>
      <c r="B283" s="67"/>
      <c r="C283" s="67"/>
      <c r="D283" s="69">
        <f t="shared" si="57"/>
        <v>0</v>
      </c>
      <c r="E283" s="69">
        <f t="shared" si="57"/>
        <v>0</v>
      </c>
      <c r="F283" s="20">
        <f t="shared" si="58"/>
        <v>0</v>
      </c>
      <c r="G283" s="20">
        <f t="shared" si="58"/>
        <v>0</v>
      </c>
      <c r="H283" s="20">
        <f t="shared" si="61"/>
        <v>0</v>
      </c>
      <c r="I283" s="20">
        <f t="shared" si="62"/>
        <v>0</v>
      </c>
      <c r="J283" s="20">
        <f t="shared" si="63"/>
        <v>0</v>
      </c>
      <c r="K283" s="20">
        <f t="shared" si="64"/>
        <v>0</v>
      </c>
      <c r="L283" s="20">
        <f t="shared" si="65"/>
        <v>0</v>
      </c>
      <c r="M283" s="20">
        <f t="shared" ca="1" si="59"/>
        <v>-6.7567042333805966E-3</v>
      </c>
      <c r="N283" s="20">
        <f t="shared" ca="1" si="66"/>
        <v>0</v>
      </c>
      <c r="O283" s="33">
        <f t="shared" ca="1" si="67"/>
        <v>0</v>
      </c>
      <c r="P283" s="20">
        <f t="shared" ca="1" si="68"/>
        <v>0</v>
      </c>
      <c r="Q283" s="20">
        <f t="shared" ca="1" si="69"/>
        <v>0</v>
      </c>
      <c r="R283" s="11">
        <f t="shared" ca="1" si="60"/>
        <v>6.7567042333805966E-3</v>
      </c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</row>
    <row r="284" spans="1:35" x14ac:dyDescent="0.2">
      <c r="A284" s="67"/>
      <c r="B284" s="67"/>
      <c r="C284" s="67"/>
      <c r="D284" s="69">
        <f t="shared" si="57"/>
        <v>0</v>
      </c>
      <c r="E284" s="69">
        <f t="shared" si="57"/>
        <v>0</v>
      </c>
      <c r="F284" s="20">
        <f t="shared" si="58"/>
        <v>0</v>
      </c>
      <c r="G284" s="20">
        <f t="shared" si="58"/>
        <v>0</v>
      </c>
      <c r="H284" s="20">
        <f t="shared" si="61"/>
        <v>0</v>
      </c>
      <c r="I284" s="20">
        <f t="shared" si="62"/>
        <v>0</v>
      </c>
      <c r="J284" s="20">
        <f t="shared" si="63"/>
        <v>0</v>
      </c>
      <c r="K284" s="20">
        <f t="shared" si="64"/>
        <v>0</v>
      </c>
      <c r="L284" s="20">
        <f t="shared" si="65"/>
        <v>0</v>
      </c>
      <c r="M284" s="20">
        <f t="shared" ca="1" si="59"/>
        <v>-6.7567042333805966E-3</v>
      </c>
      <c r="N284" s="20">
        <f t="shared" ca="1" si="66"/>
        <v>0</v>
      </c>
      <c r="O284" s="33">
        <f t="shared" ca="1" si="67"/>
        <v>0</v>
      </c>
      <c r="P284" s="20">
        <f t="shared" ca="1" si="68"/>
        <v>0</v>
      </c>
      <c r="Q284" s="20">
        <f t="shared" ca="1" si="69"/>
        <v>0</v>
      </c>
      <c r="R284" s="11">
        <f t="shared" ca="1" si="60"/>
        <v>6.7567042333805966E-3</v>
      </c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</row>
    <row r="285" spans="1:35" x14ac:dyDescent="0.2">
      <c r="A285" s="67"/>
      <c r="B285" s="67"/>
      <c r="C285" s="67"/>
      <c r="D285" s="69">
        <f t="shared" si="57"/>
        <v>0</v>
      </c>
      <c r="E285" s="69">
        <f t="shared" si="57"/>
        <v>0</v>
      </c>
      <c r="F285" s="20">
        <f t="shared" si="58"/>
        <v>0</v>
      </c>
      <c r="G285" s="20">
        <f t="shared" si="58"/>
        <v>0</v>
      </c>
      <c r="H285" s="20">
        <f t="shared" si="61"/>
        <v>0</v>
      </c>
      <c r="I285" s="20">
        <f t="shared" si="62"/>
        <v>0</v>
      </c>
      <c r="J285" s="20">
        <f t="shared" si="63"/>
        <v>0</v>
      </c>
      <c r="K285" s="20">
        <f t="shared" si="64"/>
        <v>0</v>
      </c>
      <c r="L285" s="20">
        <f t="shared" si="65"/>
        <v>0</v>
      </c>
      <c r="M285" s="20">
        <f t="shared" ca="1" si="59"/>
        <v>-6.7567042333805966E-3</v>
      </c>
      <c r="N285" s="20">
        <f t="shared" ca="1" si="66"/>
        <v>0</v>
      </c>
      <c r="O285" s="33">
        <f t="shared" ca="1" si="67"/>
        <v>0</v>
      </c>
      <c r="P285" s="20">
        <f t="shared" ca="1" si="68"/>
        <v>0</v>
      </c>
      <c r="Q285" s="20">
        <f t="shared" ca="1" si="69"/>
        <v>0</v>
      </c>
      <c r="R285" s="11">
        <f t="shared" ca="1" si="60"/>
        <v>6.7567042333805966E-3</v>
      </c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</row>
    <row r="286" spans="1:35" x14ac:dyDescent="0.2">
      <c r="A286" s="67"/>
      <c r="B286" s="67"/>
      <c r="C286" s="67"/>
      <c r="D286" s="69">
        <f t="shared" si="57"/>
        <v>0</v>
      </c>
      <c r="E286" s="69">
        <f t="shared" si="57"/>
        <v>0</v>
      </c>
      <c r="F286" s="20">
        <f t="shared" si="58"/>
        <v>0</v>
      </c>
      <c r="G286" s="20">
        <f t="shared" si="58"/>
        <v>0</v>
      </c>
      <c r="H286" s="20">
        <f t="shared" si="61"/>
        <v>0</v>
      </c>
      <c r="I286" s="20">
        <f t="shared" si="62"/>
        <v>0</v>
      </c>
      <c r="J286" s="20">
        <f t="shared" si="63"/>
        <v>0</v>
      </c>
      <c r="K286" s="20">
        <f t="shared" si="64"/>
        <v>0</v>
      </c>
      <c r="L286" s="20">
        <f t="shared" si="65"/>
        <v>0</v>
      </c>
      <c r="M286" s="20">
        <f t="shared" ca="1" si="59"/>
        <v>-6.7567042333805966E-3</v>
      </c>
      <c r="N286" s="20">
        <f t="shared" ca="1" si="66"/>
        <v>0</v>
      </c>
      <c r="O286" s="33">
        <f t="shared" ca="1" si="67"/>
        <v>0</v>
      </c>
      <c r="P286" s="20">
        <f t="shared" ca="1" si="68"/>
        <v>0</v>
      </c>
      <c r="Q286" s="20">
        <f t="shared" ca="1" si="69"/>
        <v>0</v>
      </c>
      <c r="R286" s="11">
        <f t="shared" ca="1" si="60"/>
        <v>6.7567042333805966E-3</v>
      </c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</row>
    <row r="287" spans="1:35" x14ac:dyDescent="0.2">
      <c r="A287" s="67"/>
      <c r="B287" s="67"/>
      <c r="C287" s="67"/>
      <c r="D287" s="69">
        <f t="shared" si="57"/>
        <v>0</v>
      </c>
      <c r="E287" s="69">
        <f t="shared" si="57"/>
        <v>0</v>
      </c>
      <c r="F287" s="20">
        <f t="shared" si="58"/>
        <v>0</v>
      </c>
      <c r="G287" s="20">
        <f t="shared" si="58"/>
        <v>0</v>
      </c>
      <c r="H287" s="20">
        <f t="shared" si="61"/>
        <v>0</v>
      </c>
      <c r="I287" s="20">
        <f t="shared" si="62"/>
        <v>0</v>
      </c>
      <c r="J287" s="20">
        <f t="shared" si="63"/>
        <v>0</v>
      </c>
      <c r="K287" s="20">
        <f t="shared" si="64"/>
        <v>0</v>
      </c>
      <c r="L287" s="20">
        <f t="shared" si="65"/>
        <v>0</v>
      </c>
      <c r="M287" s="20">
        <f t="shared" ca="1" si="59"/>
        <v>-6.7567042333805966E-3</v>
      </c>
      <c r="N287" s="20">
        <f t="shared" ca="1" si="66"/>
        <v>0</v>
      </c>
      <c r="O287" s="33">
        <f t="shared" ca="1" si="67"/>
        <v>0</v>
      </c>
      <c r="P287" s="20">
        <f t="shared" ca="1" si="68"/>
        <v>0</v>
      </c>
      <c r="Q287" s="20">
        <f t="shared" ca="1" si="69"/>
        <v>0</v>
      </c>
      <c r="R287" s="11">
        <f t="shared" ca="1" si="60"/>
        <v>6.7567042333805966E-3</v>
      </c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</row>
    <row r="288" spans="1:35" x14ac:dyDescent="0.2">
      <c r="A288" s="67"/>
      <c r="B288" s="67"/>
      <c r="C288" s="67"/>
      <c r="D288" s="69">
        <f t="shared" si="57"/>
        <v>0</v>
      </c>
      <c r="E288" s="69">
        <f t="shared" si="57"/>
        <v>0</v>
      </c>
      <c r="F288" s="20">
        <f t="shared" si="58"/>
        <v>0</v>
      </c>
      <c r="G288" s="20">
        <f t="shared" si="58"/>
        <v>0</v>
      </c>
      <c r="H288" s="20">
        <f t="shared" si="61"/>
        <v>0</v>
      </c>
      <c r="I288" s="20">
        <f t="shared" si="62"/>
        <v>0</v>
      </c>
      <c r="J288" s="20">
        <f t="shared" si="63"/>
        <v>0</v>
      </c>
      <c r="K288" s="20">
        <f t="shared" si="64"/>
        <v>0</v>
      </c>
      <c r="L288" s="20">
        <f t="shared" si="65"/>
        <v>0</v>
      </c>
      <c r="M288" s="20">
        <f t="shared" ca="1" si="59"/>
        <v>-6.7567042333805966E-3</v>
      </c>
      <c r="N288" s="20">
        <f t="shared" ca="1" si="66"/>
        <v>0</v>
      </c>
      <c r="O288" s="33">
        <f t="shared" ca="1" si="67"/>
        <v>0</v>
      </c>
      <c r="P288" s="20">
        <f t="shared" ca="1" si="68"/>
        <v>0</v>
      </c>
      <c r="Q288" s="20">
        <f t="shared" ca="1" si="69"/>
        <v>0</v>
      </c>
      <c r="R288" s="11">
        <f t="shared" ca="1" si="60"/>
        <v>6.7567042333805966E-3</v>
      </c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</row>
    <row r="289" spans="1:35" x14ac:dyDescent="0.2">
      <c r="A289" s="67"/>
      <c r="B289" s="67"/>
      <c r="C289" s="67"/>
      <c r="D289" s="69">
        <f t="shared" si="57"/>
        <v>0</v>
      </c>
      <c r="E289" s="69">
        <f t="shared" si="57"/>
        <v>0</v>
      </c>
      <c r="F289" s="20">
        <f t="shared" si="58"/>
        <v>0</v>
      </c>
      <c r="G289" s="20">
        <f t="shared" si="58"/>
        <v>0</v>
      </c>
      <c r="H289" s="20">
        <f t="shared" si="61"/>
        <v>0</v>
      </c>
      <c r="I289" s="20">
        <f t="shared" si="62"/>
        <v>0</v>
      </c>
      <c r="J289" s="20">
        <f t="shared" si="63"/>
        <v>0</v>
      </c>
      <c r="K289" s="20">
        <f t="shared" si="64"/>
        <v>0</v>
      </c>
      <c r="L289" s="20">
        <f t="shared" si="65"/>
        <v>0</v>
      </c>
      <c r="M289" s="20">
        <f t="shared" ca="1" si="59"/>
        <v>-6.7567042333805966E-3</v>
      </c>
      <c r="N289" s="20">
        <f t="shared" ca="1" si="66"/>
        <v>0</v>
      </c>
      <c r="O289" s="33">
        <f t="shared" ca="1" si="67"/>
        <v>0</v>
      </c>
      <c r="P289" s="20">
        <f t="shared" ca="1" si="68"/>
        <v>0</v>
      </c>
      <c r="Q289" s="20">
        <f t="shared" ca="1" si="69"/>
        <v>0</v>
      </c>
      <c r="R289" s="11">
        <f t="shared" ca="1" si="60"/>
        <v>6.7567042333805966E-3</v>
      </c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</row>
    <row r="290" spans="1:35" x14ac:dyDescent="0.2">
      <c r="A290" s="67"/>
      <c r="B290" s="67"/>
      <c r="C290" s="67"/>
      <c r="D290" s="69">
        <f t="shared" si="57"/>
        <v>0</v>
      </c>
      <c r="E290" s="69">
        <f t="shared" si="57"/>
        <v>0</v>
      </c>
      <c r="F290" s="20">
        <f t="shared" si="58"/>
        <v>0</v>
      </c>
      <c r="G290" s="20">
        <f t="shared" si="58"/>
        <v>0</v>
      </c>
      <c r="H290" s="20">
        <f t="shared" si="61"/>
        <v>0</v>
      </c>
      <c r="I290" s="20">
        <f t="shared" si="62"/>
        <v>0</v>
      </c>
      <c r="J290" s="20">
        <f t="shared" si="63"/>
        <v>0</v>
      </c>
      <c r="K290" s="20">
        <f t="shared" si="64"/>
        <v>0</v>
      </c>
      <c r="L290" s="20">
        <f t="shared" si="65"/>
        <v>0</v>
      </c>
      <c r="M290" s="20">
        <f t="shared" ca="1" si="59"/>
        <v>-6.7567042333805966E-3</v>
      </c>
      <c r="N290" s="20">
        <f t="shared" ca="1" si="66"/>
        <v>0</v>
      </c>
      <c r="O290" s="33">
        <f t="shared" ca="1" si="67"/>
        <v>0</v>
      </c>
      <c r="P290" s="20">
        <f t="shared" ca="1" si="68"/>
        <v>0</v>
      </c>
      <c r="Q290" s="20">
        <f t="shared" ca="1" si="69"/>
        <v>0</v>
      </c>
      <c r="R290" s="11">
        <f t="shared" ca="1" si="60"/>
        <v>6.7567042333805966E-3</v>
      </c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</row>
    <row r="291" spans="1:35" x14ac:dyDescent="0.2">
      <c r="A291" s="67"/>
      <c r="B291" s="67"/>
      <c r="C291" s="67"/>
      <c r="D291" s="69">
        <f t="shared" si="57"/>
        <v>0</v>
      </c>
      <c r="E291" s="69">
        <f t="shared" si="57"/>
        <v>0</v>
      </c>
      <c r="F291" s="20">
        <f t="shared" si="58"/>
        <v>0</v>
      </c>
      <c r="G291" s="20">
        <f t="shared" si="58"/>
        <v>0</v>
      </c>
      <c r="H291" s="20">
        <f t="shared" si="61"/>
        <v>0</v>
      </c>
      <c r="I291" s="20">
        <f t="shared" si="62"/>
        <v>0</v>
      </c>
      <c r="J291" s="20">
        <f t="shared" si="63"/>
        <v>0</v>
      </c>
      <c r="K291" s="20">
        <f t="shared" si="64"/>
        <v>0</v>
      </c>
      <c r="L291" s="20">
        <f t="shared" si="65"/>
        <v>0</v>
      </c>
      <c r="M291" s="20">
        <f t="shared" ca="1" si="59"/>
        <v>-6.7567042333805966E-3</v>
      </c>
      <c r="N291" s="20">
        <f t="shared" ca="1" si="66"/>
        <v>0</v>
      </c>
      <c r="O291" s="33">
        <f t="shared" ca="1" si="67"/>
        <v>0</v>
      </c>
      <c r="P291" s="20">
        <f t="shared" ca="1" si="68"/>
        <v>0</v>
      </c>
      <c r="Q291" s="20">
        <f t="shared" ca="1" si="69"/>
        <v>0</v>
      </c>
      <c r="R291" s="11">
        <f t="shared" ca="1" si="60"/>
        <v>6.7567042333805966E-3</v>
      </c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</row>
    <row r="292" spans="1:35" x14ac:dyDescent="0.2">
      <c r="A292" s="67"/>
      <c r="B292" s="67"/>
      <c r="C292" s="67"/>
      <c r="D292" s="69">
        <f t="shared" si="57"/>
        <v>0</v>
      </c>
      <c r="E292" s="69">
        <f t="shared" si="57"/>
        <v>0</v>
      </c>
      <c r="F292" s="20">
        <f t="shared" si="58"/>
        <v>0</v>
      </c>
      <c r="G292" s="20">
        <f t="shared" si="58"/>
        <v>0</v>
      </c>
      <c r="H292" s="20">
        <f t="shared" si="61"/>
        <v>0</v>
      </c>
      <c r="I292" s="20">
        <f t="shared" si="62"/>
        <v>0</v>
      </c>
      <c r="J292" s="20">
        <f t="shared" si="63"/>
        <v>0</v>
      </c>
      <c r="K292" s="20">
        <f t="shared" si="64"/>
        <v>0</v>
      </c>
      <c r="L292" s="20">
        <f t="shared" si="65"/>
        <v>0</v>
      </c>
      <c r="M292" s="20">
        <f t="shared" ca="1" si="59"/>
        <v>-6.7567042333805966E-3</v>
      </c>
      <c r="N292" s="20">
        <f t="shared" ca="1" si="66"/>
        <v>0</v>
      </c>
      <c r="O292" s="33">
        <f t="shared" ca="1" si="67"/>
        <v>0</v>
      </c>
      <c r="P292" s="20">
        <f t="shared" ca="1" si="68"/>
        <v>0</v>
      </c>
      <c r="Q292" s="20">
        <f t="shared" ca="1" si="69"/>
        <v>0</v>
      </c>
      <c r="R292" s="11">
        <f t="shared" ca="1" si="60"/>
        <v>6.7567042333805966E-3</v>
      </c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</row>
    <row r="293" spans="1:35" x14ac:dyDescent="0.2">
      <c r="A293" s="67"/>
      <c r="B293" s="67"/>
      <c r="C293" s="67"/>
      <c r="D293" s="69">
        <f t="shared" si="57"/>
        <v>0</v>
      </c>
      <c r="E293" s="69">
        <f t="shared" si="57"/>
        <v>0</v>
      </c>
      <c r="F293" s="20">
        <f t="shared" si="58"/>
        <v>0</v>
      </c>
      <c r="G293" s="20">
        <f t="shared" si="58"/>
        <v>0</v>
      </c>
      <c r="H293" s="20">
        <f t="shared" si="61"/>
        <v>0</v>
      </c>
      <c r="I293" s="20">
        <f t="shared" si="62"/>
        <v>0</v>
      </c>
      <c r="J293" s="20">
        <f t="shared" si="63"/>
        <v>0</v>
      </c>
      <c r="K293" s="20">
        <f t="shared" si="64"/>
        <v>0</v>
      </c>
      <c r="L293" s="20">
        <f t="shared" si="65"/>
        <v>0</v>
      </c>
      <c r="M293" s="20">
        <f t="shared" ca="1" si="59"/>
        <v>-6.7567042333805966E-3</v>
      </c>
      <c r="N293" s="20">
        <f t="shared" ca="1" si="66"/>
        <v>0</v>
      </c>
      <c r="O293" s="33">
        <f t="shared" ca="1" si="67"/>
        <v>0</v>
      </c>
      <c r="P293" s="20">
        <f t="shared" ca="1" si="68"/>
        <v>0</v>
      </c>
      <c r="Q293" s="20">
        <f t="shared" ca="1" si="69"/>
        <v>0</v>
      </c>
      <c r="R293" s="11">
        <f t="shared" ca="1" si="60"/>
        <v>6.7567042333805966E-3</v>
      </c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</row>
    <row r="294" spans="1:35" x14ac:dyDescent="0.2">
      <c r="A294" s="67"/>
      <c r="B294" s="67"/>
      <c r="C294" s="67"/>
      <c r="D294" s="69">
        <f t="shared" si="57"/>
        <v>0</v>
      </c>
      <c r="E294" s="69">
        <f t="shared" si="57"/>
        <v>0</v>
      </c>
      <c r="F294" s="20">
        <f t="shared" si="58"/>
        <v>0</v>
      </c>
      <c r="G294" s="20">
        <f t="shared" si="58"/>
        <v>0</v>
      </c>
      <c r="H294" s="20">
        <f t="shared" si="61"/>
        <v>0</v>
      </c>
      <c r="I294" s="20">
        <f t="shared" si="62"/>
        <v>0</v>
      </c>
      <c r="J294" s="20">
        <f t="shared" si="63"/>
        <v>0</v>
      </c>
      <c r="K294" s="20">
        <f t="shared" si="64"/>
        <v>0</v>
      </c>
      <c r="L294" s="20">
        <f t="shared" si="65"/>
        <v>0</v>
      </c>
      <c r="M294" s="20">
        <f t="shared" ca="1" si="59"/>
        <v>-6.7567042333805966E-3</v>
      </c>
      <c r="N294" s="20">
        <f t="shared" ca="1" si="66"/>
        <v>0</v>
      </c>
      <c r="O294" s="33">
        <f t="shared" ca="1" si="67"/>
        <v>0</v>
      </c>
      <c r="P294" s="20">
        <f t="shared" ca="1" si="68"/>
        <v>0</v>
      </c>
      <c r="Q294" s="20">
        <f t="shared" ca="1" si="69"/>
        <v>0</v>
      </c>
      <c r="R294" s="11">
        <f t="shared" ca="1" si="60"/>
        <v>6.7567042333805966E-3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</row>
    <row r="295" spans="1:35" x14ac:dyDescent="0.2">
      <c r="A295" s="67"/>
      <c r="B295" s="67"/>
      <c r="C295" s="67"/>
      <c r="D295" s="69">
        <f t="shared" si="57"/>
        <v>0</v>
      </c>
      <c r="E295" s="69">
        <f t="shared" si="57"/>
        <v>0</v>
      </c>
      <c r="F295" s="20">
        <f t="shared" si="58"/>
        <v>0</v>
      </c>
      <c r="G295" s="20">
        <f t="shared" si="58"/>
        <v>0</v>
      </c>
      <c r="H295" s="20">
        <f t="shared" si="61"/>
        <v>0</v>
      </c>
      <c r="I295" s="20">
        <f t="shared" si="62"/>
        <v>0</v>
      </c>
      <c r="J295" s="20">
        <f t="shared" si="63"/>
        <v>0</v>
      </c>
      <c r="K295" s="20">
        <f t="shared" si="64"/>
        <v>0</v>
      </c>
      <c r="L295" s="20">
        <f t="shared" si="65"/>
        <v>0</v>
      </c>
      <c r="M295" s="20">
        <f t="shared" ca="1" si="59"/>
        <v>-6.7567042333805966E-3</v>
      </c>
      <c r="N295" s="20">
        <f t="shared" ca="1" si="66"/>
        <v>0</v>
      </c>
      <c r="O295" s="33">
        <f t="shared" ca="1" si="67"/>
        <v>0</v>
      </c>
      <c r="P295" s="20">
        <f t="shared" ca="1" si="68"/>
        <v>0</v>
      </c>
      <c r="Q295" s="20">
        <f t="shared" ca="1" si="69"/>
        <v>0</v>
      </c>
      <c r="R295" s="11">
        <f t="shared" ca="1" si="60"/>
        <v>6.7567042333805966E-3</v>
      </c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</row>
    <row r="296" spans="1:35" x14ac:dyDescent="0.2">
      <c r="A296" s="67"/>
      <c r="B296" s="67"/>
      <c r="C296" s="67"/>
      <c r="D296" s="69">
        <f t="shared" si="57"/>
        <v>0</v>
      </c>
      <c r="E296" s="69">
        <f t="shared" si="57"/>
        <v>0</v>
      </c>
      <c r="F296" s="20">
        <f t="shared" si="58"/>
        <v>0</v>
      </c>
      <c r="G296" s="20">
        <f t="shared" si="58"/>
        <v>0</v>
      </c>
      <c r="H296" s="20">
        <f t="shared" si="61"/>
        <v>0</v>
      </c>
      <c r="I296" s="20">
        <f t="shared" si="62"/>
        <v>0</v>
      </c>
      <c r="J296" s="20">
        <f t="shared" si="63"/>
        <v>0</v>
      </c>
      <c r="K296" s="20">
        <f t="shared" si="64"/>
        <v>0</v>
      </c>
      <c r="L296" s="20">
        <f t="shared" si="65"/>
        <v>0</v>
      </c>
      <c r="M296" s="20">
        <f t="shared" ca="1" si="59"/>
        <v>-6.7567042333805966E-3</v>
      </c>
      <c r="N296" s="20">
        <f t="shared" ca="1" si="66"/>
        <v>0</v>
      </c>
      <c r="O296" s="33">
        <f t="shared" ca="1" si="67"/>
        <v>0</v>
      </c>
      <c r="P296" s="20">
        <f t="shared" ca="1" si="68"/>
        <v>0</v>
      </c>
      <c r="Q296" s="20">
        <f t="shared" ca="1" si="69"/>
        <v>0</v>
      </c>
      <c r="R296" s="11">
        <f t="shared" ca="1" si="60"/>
        <v>6.7567042333805966E-3</v>
      </c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</row>
    <row r="297" spans="1:35" x14ac:dyDescent="0.2">
      <c r="A297" s="67"/>
      <c r="B297" s="67"/>
      <c r="C297" s="67"/>
      <c r="D297" s="69">
        <f t="shared" si="57"/>
        <v>0</v>
      </c>
      <c r="E297" s="69">
        <f t="shared" si="57"/>
        <v>0</v>
      </c>
      <c r="F297" s="20">
        <f t="shared" si="58"/>
        <v>0</v>
      </c>
      <c r="G297" s="20">
        <f t="shared" si="58"/>
        <v>0</v>
      </c>
      <c r="H297" s="20">
        <f t="shared" si="61"/>
        <v>0</v>
      </c>
      <c r="I297" s="20">
        <f t="shared" si="62"/>
        <v>0</v>
      </c>
      <c r="J297" s="20">
        <f t="shared" si="63"/>
        <v>0</v>
      </c>
      <c r="K297" s="20">
        <f t="shared" si="64"/>
        <v>0</v>
      </c>
      <c r="L297" s="20">
        <f t="shared" si="65"/>
        <v>0</v>
      </c>
      <c r="M297" s="20">
        <f t="shared" ca="1" si="59"/>
        <v>-6.7567042333805966E-3</v>
      </c>
      <c r="N297" s="20">
        <f t="shared" ca="1" si="66"/>
        <v>0</v>
      </c>
      <c r="O297" s="33">
        <f t="shared" ca="1" si="67"/>
        <v>0</v>
      </c>
      <c r="P297" s="20">
        <f t="shared" ca="1" si="68"/>
        <v>0</v>
      </c>
      <c r="Q297" s="20">
        <f t="shared" ca="1" si="69"/>
        <v>0</v>
      </c>
      <c r="R297" s="11">
        <f t="shared" ca="1" si="60"/>
        <v>6.7567042333805966E-3</v>
      </c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</row>
    <row r="298" spans="1:35" x14ac:dyDescent="0.2">
      <c r="A298" s="67"/>
      <c r="B298" s="67"/>
      <c r="C298" s="67"/>
      <c r="D298" s="69">
        <f t="shared" si="57"/>
        <v>0</v>
      </c>
      <c r="E298" s="69">
        <f t="shared" si="57"/>
        <v>0</v>
      </c>
      <c r="F298" s="20">
        <f t="shared" si="58"/>
        <v>0</v>
      </c>
      <c r="G298" s="20">
        <f t="shared" si="58"/>
        <v>0</v>
      </c>
      <c r="H298" s="20">
        <f t="shared" si="61"/>
        <v>0</v>
      </c>
      <c r="I298" s="20">
        <f t="shared" si="62"/>
        <v>0</v>
      </c>
      <c r="J298" s="20">
        <f t="shared" si="63"/>
        <v>0</v>
      </c>
      <c r="K298" s="20">
        <f t="shared" si="64"/>
        <v>0</v>
      </c>
      <c r="L298" s="20">
        <f t="shared" si="65"/>
        <v>0</v>
      </c>
      <c r="M298" s="20">
        <f t="shared" ca="1" si="59"/>
        <v>-6.7567042333805966E-3</v>
      </c>
      <c r="N298" s="20">
        <f t="shared" ca="1" si="66"/>
        <v>0</v>
      </c>
      <c r="O298" s="33">
        <f t="shared" ca="1" si="67"/>
        <v>0</v>
      </c>
      <c r="P298" s="20">
        <f t="shared" ca="1" si="68"/>
        <v>0</v>
      </c>
      <c r="Q298" s="20">
        <f t="shared" ca="1" si="69"/>
        <v>0</v>
      </c>
      <c r="R298" s="11">
        <f t="shared" ca="1" si="60"/>
        <v>6.7567042333805966E-3</v>
      </c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</row>
    <row r="299" spans="1:35" x14ac:dyDescent="0.2">
      <c r="A299" s="67"/>
      <c r="B299" s="67"/>
      <c r="C299" s="67"/>
      <c r="D299" s="69">
        <f t="shared" si="57"/>
        <v>0</v>
      </c>
      <c r="E299" s="69">
        <f t="shared" si="57"/>
        <v>0</v>
      </c>
      <c r="F299" s="20">
        <f t="shared" si="58"/>
        <v>0</v>
      </c>
      <c r="G299" s="20">
        <f t="shared" si="58"/>
        <v>0</v>
      </c>
      <c r="H299" s="20">
        <f t="shared" si="61"/>
        <v>0</v>
      </c>
      <c r="I299" s="20">
        <f t="shared" si="62"/>
        <v>0</v>
      </c>
      <c r="J299" s="20">
        <f t="shared" si="63"/>
        <v>0</v>
      </c>
      <c r="K299" s="20">
        <f t="shared" si="64"/>
        <v>0</v>
      </c>
      <c r="L299" s="20">
        <f t="shared" si="65"/>
        <v>0</v>
      </c>
      <c r="M299" s="20">
        <f t="shared" ca="1" si="59"/>
        <v>-6.7567042333805966E-3</v>
      </c>
      <c r="N299" s="20">
        <f t="shared" ca="1" si="66"/>
        <v>0</v>
      </c>
      <c r="O299" s="33">
        <f t="shared" ca="1" si="67"/>
        <v>0</v>
      </c>
      <c r="P299" s="20">
        <f t="shared" ca="1" si="68"/>
        <v>0</v>
      </c>
      <c r="Q299" s="20">
        <f t="shared" ca="1" si="69"/>
        <v>0</v>
      </c>
      <c r="R299" s="11">
        <f t="shared" ca="1" si="60"/>
        <v>6.7567042333805966E-3</v>
      </c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</row>
    <row r="300" spans="1:35" x14ac:dyDescent="0.2">
      <c r="A300" s="67"/>
      <c r="B300" s="67"/>
      <c r="C300" s="67"/>
      <c r="D300" s="69">
        <f t="shared" si="57"/>
        <v>0</v>
      </c>
      <c r="E300" s="69">
        <f t="shared" si="57"/>
        <v>0</v>
      </c>
      <c r="F300" s="20">
        <f t="shared" si="58"/>
        <v>0</v>
      </c>
      <c r="G300" s="20">
        <f t="shared" si="58"/>
        <v>0</v>
      </c>
      <c r="H300" s="20">
        <f t="shared" si="61"/>
        <v>0</v>
      </c>
      <c r="I300" s="20">
        <f t="shared" si="62"/>
        <v>0</v>
      </c>
      <c r="J300" s="20">
        <f t="shared" si="63"/>
        <v>0</v>
      </c>
      <c r="K300" s="20">
        <f t="shared" si="64"/>
        <v>0</v>
      </c>
      <c r="L300" s="20">
        <f t="shared" si="65"/>
        <v>0</v>
      </c>
      <c r="M300" s="20">
        <f t="shared" ca="1" si="59"/>
        <v>-6.7567042333805966E-3</v>
      </c>
      <c r="N300" s="20">
        <f t="shared" ca="1" si="66"/>
        <v>0</v>
      </c>
      <c r="O300" s="33">
        <f t="shared" ca="1" si="67"/>
        <v>0</v>
      </c>
      <c r="P300" s="20">
        <f t="shared" ca="1" si="68"/>
        <v>0</v>
      </c>
      <c r="Q300" s="20">
        <f t="shared" ca="1" si="69"/>
        <v>0</v>
      </c>
      <c r="R300" s="11">
        <f t="shared" ca="1" si="60"/>
        <v>6.7567042333805966E-3</v>
      </c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</row>
    <row r="301" spans="1:35" x14ac:dyDescent="0.2">
      <c r="A301" s="67"/>
      <c r="B301" s="67"/>
      <c r="C301" s="67"/>
      <c r="D301" s="69">
        <f t="shared" si="57"/>
        <v>0</v>
      </c>
      <c r="E301" s="69">
        <f t="shared" si="57"/>
        <v>0</v>
      </c>
      <c r="F301" s="20">
        <f t="shared" si="58"/>
        <v>0</v>
      </c>
      <c r="G301" s="20">
        <f t="shared" si="58"/>
        <v>0</v>
      </c>
      <c r="H301" s="20">
        <f t="shared" si="61"/>
        <v>0</v>
      </c>
      <c r="I301" s="20">
        <f t="shared" si="62"/>
        <v>0</v>
      </c>
      <c r="J301" s="20">
        <f t="shared" si="63"/>
        <v>0</v>
      </c>
      <c r="K301" s="20">
        <f t="shared" si="64"/>
        <v>0</v>
      </c>
      <c r="L301" s="20">
        <f t="shared" si="65"/>
        <v>0</v>
      </c>
      <c r="M301" s="20">
        <f t="shared" ca="1" si="59"/>
        <v>-6.7567042333805966E-3</v>
      </c>
      <c r="N301" s="20">
        <f t="shared" ca="1" si="66"/>
        <v>0</v>
      </c>
      <c r="O301" s="33">
        <f t="shared" ca="1" si="67"/>
        <v>0</v>
      </c>
      <c r="P301" s="20">
        <f t="shared" ca="1" si="68"/>
        <v>0</v>
      </c>
      <c r="Q301" s="20">
        <f t="shared" ca="1" si="69"/>
        <v>0</v>
      </c>
      <c r="R301" s="11">
        <f t="shared" ca="1" si="60"/>
        <v>6.7567042333805966E-3</v>
      </c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</row>
    <row r="302" spans="1:35" x14ac:dyDescent="0.2">
      <c r="A302" s="67"/>
      <c r="B302" s="67"/>
      <c r="C302" s="67"/>
      <c r="D302" s="69">
        <f t="shared" si="57"/>
        <v>0</v>
      </c>
      <c r="E302" s="69">
        <f t="shared" si="57"/>
        <v>0</v>
      </c>
      <c r="F302" s="20">
        <f t="shared" si="58"/>
        <v>0</v>
      </c>
      <c r="G302" s="20">
        <f t="shared" si="58"/>
        <v>0</v>
      </c>
      <c r="H302" s="20">
        <f t="shared" si="61"/>
        <v>0</v>
      </c>
      <c r="I302" s="20">
        <f t="shared" si="62"/>
        <v>0</v>
      </c>
      <c r="J302" s="20">
        <f t="shared" si="63"/>
        <v>0</v>
      </c>
      <c r="K302" s="20">
        <f t="shared" si="64"/>
        <v>0</v>
      </c>
      <c r="L302" s="20">
        <f t="shared" si="65"/>
        <v>0</v>
      </c>
      <c r="M302" s="20">
        <f t="shared" ca="1" si="59"/>
        <v>-6.7567042333805966E-3</v>
      </c>
      <c r="N302" s="20">
        <f t="shared" ca="1" si="66"/>
        <v>0</v>
      </c>
      <c r="O302" s="33">
        <f t="shared" ca="1" si="67"/>
        <v>0</v>
      </c>
      <c r="P302" s="20">
        <f t="shared" ca="1" si="68"/>
        <v>0</v>
      </c>
      <c r="Q302" s="20">
        <f t="shared" ca="1" si="69"/>
        <v>0</v>
      </c>
      <c r="R302" s="11">
        <f t="shared" ca="1" si="60"/>
        <v>6.7567042333805966E-3</v>
      </c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</row>
    <row r="303" spans="1:35" x14ac:dyDescent="0.2">
      <c r="A303" s="67"/>
      <c r="B303" s="67"/>
      <c r="C303" s="67"/>
      <c r="D303" s="69">
        <f t="shared" si="57"/>
        <v>0</v>
      </c>
      <c r="E303" s="69">
        <f t="shared" si="57"/>
        <v>0</v>
      </c>
      <c r="F303" s="20">
        <f t="shared" si="58"/>
        <v>0</v>
      </c>
      <c r="G303" s="20">
        <f t="shared" si="58"/>
        <v>0</v>
      </c>
      <c r="H303" s="20">
        <f t="shared" si="61"/>
        <v>0</v>
      </c>
      <c r="I303" s="20">
        <f t="shared" si="62"/>
        <v>0</v>
      </c>
      <c r="J303" s="20">
        <f t="shared" si="63"/>
        <v>0</v>
      </c>
      <c r="K303" s="20">
        <f t="shared" si="64"/>
        <v>0</v>
      </c>
      <c r="L303" s="20">
        <f t="shared" si="65"/>
        <v>0</v>
      </c>
      <c r="M303" s="20">
        <f t="shared" ca="1" si="59"/>
        <v>-6.7567042333805966E-3</v>
      </c>
      <c r="N303" s="20">
        <f t="shared" ca="1" si="66"/>
        <v>0</v>
      </c>
      <c r="O303" s="33">
        <f t="shared" ca="1" si="67"/>
        <v>0</v>
      </c>
      <c r="P303" s="20">
        <f t="shared" ca="1" si="68"/>
        <v>0</v>
      </c>
      <c r="Q303" s="20">
        <f t="shared" ca="1" si="69"/>
        <v>0</v>
      </c>
      <c r="R303" s="11">
        <f t="shared" ca="1" si="60"/>
        <v>6.7567042333805966E-3</v>
      </c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</row>
    <row r="304" spans="1:35" x14ac:dyDescent="0.2">
      <c r="A304" s="67"/>
      <c r="B304" s="67"/>
      <c r="C304" s="67"/>
      <c r="D304" s="69">
        <f t="shared" si="57"/>
        <v>0</v>
      </c>
      <c r="E304" s="69">
        <f t="shared" si="57"/>
        <v>0</v>
      </c>
      <c r="F304" s="20">
        <f t="shared" si="58"/>
        <v>0</v>
      </c>
      <c r="G304" s="20">
        <f t="shared" si="58"/>
        <v>0</v>
      </c>
      <c r="H304" s="20">
        <f t="shared" si="61"/>
        <v>0</v>
      </c>
      <c r="I304" s="20">
        <f t="shared" si="62"/>
        <v>0</v>
      </c>
      <c r="J304" s="20">
        <f t="shared" si="63"/>
        <v>0</v>
      </c>
      <c r="K304" s="20">
        <f t="shared" si="64"/>
        <v>0</v>
      </c>
      <c r="L304" s="20">
        <f t="shared" si="65"/>
        <v>0</v>
      </c>
      <c r="M304" s="20">
        <f t="shared" ca="1" si="59"/>
        <v>-6.7567042333805966E-3</v>
      </c>
      <c r="N304" s="20">
        <f t="shared" ca="1" si="66"/>
        <v>0</v>
      </c>
      <c r="O304" s="33">
        <f t="shared" ca="1" si="67"/>
        <v>0</v>
      </c>
      <c r="P304" s="20">
        <f t="shared" ca="1" si="68"/>
        <v>0</v>
      </c>
      <c r="Q304" s="20">
        <f t="shared" ca="1" si="69"/>
        <v>0</v>
      </c>
      <c r="R304" s="11">
        <f t="shared" ca="1" si="60"/>
        <v>6.7567042333805966E-3</v>
      </c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</row>
    <row r="305" spans="1:35" x14ac:dyDescent="0.2">
      <c r="A305" s="67"/>
      <c r="B305" s="67"/>
      <c r="C305" s="67"/>
      <c r="D305" s="69">
        <f t="shared" si="57"/>
        <v>0</v>
      </c>
      <c r="E305" s="69">
        <f t="shared" si="57"/>
        <v>0</v>
      </c>
      <c r="F305" s="20">
        <f t="shared" si="58"/>
        <v>0</v>
      </c>
      <c r="G305" s="20">
        <f t="shared" si="58"/>
        <v>0</v>
      </c>
      <c r="H305" s="20">
        <f t="shared" si="61"/>
        <v>0</v>
      </c>
      <c r="I305" s="20">
        <f t="shared" si="62"/>
        <v>0</v>
      </c>
      <c r="J305" s="20">
        <f t="shared" si="63"/>
        <v>0</v>
      </c>
      <c r="K305" s="20">
        <f t="shared" si="64"/>
        <v>0</v>
      </c>
      <c r="L305" s="20">
        <f t="shared" si="65"/>
        <v>0</v>
      </c>
      <c r="M305" s="20">
        <f t="shared" ca="1" si="59"/>
        <v>-6.7567042333805966E-3</v>
      </c>
      <c r="N305" s="20">
        <f t="shared" ca="1" si="66"/>
        <v>0</v>
      </c>
      <c r="O305" s="33">
        <f t="shared" ca="1" si="67"/>
        <v>0</v>
      </c>
      <c r="P305" s="20">
        <f t="shared" ca="1" si="68"/>
        <v>0</v>
      </c>
      <c r="Q305" s="20">
        <f t="shared" ca="1" si="69"/>
        <v>0</v>
      </c>
      <c r="R305" s="11">
        <f t="shared" ca="1" si="60"/>
        <v>6.7567042333805966E-3</v>
      </c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</row>
    <row r="306" spans="1:35" x14ac:dyDescent="0.2">
      <c r="A306" s="67"/>
      <c r="B306" s="67"/>
      <c r="C306" s="67"/>
      <c r="D306" s="69">
        <f t="shared" si="57"/>
        <v>0</v>
      </c>
      <c r="E306" s="69">
        <f t="shared" si="57"/>
        <v>0</v>
      </c>
      <c r="F306" s="20">
        <f t="shared" si="58"/>
        <v>0</v>
      </c>
      <c r="G306" s="20">
        <f t="shared" si="58"/>
        <v>0</v>
      </c>
      <c r="H306" s="20">
        <f t="shared" si="61"/>
        <v>0</v>
      </c>
      <c r="I306" s="20">
        <f t="shared" si="62"/>
        <v>0</v>
      </c>
      <c r="J306" s="20">
        <f t="shared" si="63"/>
        <v>0</v>
      </c>
      <c r="K306" s="20">
        <f t="shared" si="64"/>
        <v>0</v>
      </c>
      <c r="L306" s="20">
        <f t="shared" si="65"/>
        <v>0</v>
      </c>
      <c r="M306" s="20">
        <f t="shared" ca="1" si="59"/>
        <v>-6.7567042333805966E-3</v>
      </c>
      <c r="N306" s="20">
        <f t="shared" ca="1" si="66"/>
        <v>0</v>
      </c>
      <c r="O306" s="33">
        <f t="shared" ca="1" si="67"/>
        <v>0</v>
      </c>
      <c r="P306" s="20">
        <f t="shared" ca="1" si="68"/>
        <v>0</v>
      </c>
      <c r="Q306" s="20">
        <f t="shared" ca="1" si="69"/>
        <v>0</v>
      </c>
      <c r="R306" s="11">
        <f t="shared" ca="1" si="60"/>
        <v>6.7567042333805966E-3</v>
      </c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</row>
    <row r="307" spans="1:35" x14ac:dyDescent="0.2">
      <c r="A307" s="67"/>
      <c r="B307" s="67"/>
      <c r="C307" s="67"/>
      <c r="D307" s="69">
        <f t="shared" si="57"/>
        <v>0</v>
      </c>
      <c r="E307" s="69">
        <f t="shared" si="57"/>
        <v>0</v>
      </c>
      <c r="F307" s="20">
        <f t="shared" si="58"/>
        <v>0</v>
      </c>
      <c r="G307" s="20">
        <f t="shared" si="58"/>
        <v>0</v>
      </c>
      <c r="H307" s="20">
        <f t="shared" si="61"/>
        <v>0</v>
      </c>
      <c r="I307" s="20">
        <f t="shared" si="62"/>
        <v>0</v>
      </c>
      <c r="J307" s="20">
        <f t="shared" si="63"/>
        <v>0</v>
      </c>
      <c r="K307" s="20">
        <f t="shared" si="64"/>
        <v>0</v>
      </c>
      <c r="L307" s="20">
        <f t="shared" si="65"/>
        <v>0</v>
      </c>
      <c r="M307" s="20">
        <f t="shared" ca="1" si="59"/>
        <v>-6.7567042333805966E-3</v>
      </c>
      <c r="N307" s="20">
        <f t="shared" ca="1" si="66"/>
        <v>0</v>
      </c>
      <c r="O307" s="33">
        <f t="shared" ca="1" si="67"/>
        <v>0</v>
      </c>
      <c r="P307" s="20">
        <f t="shared" ca="1" si="68"/>
        <v>0</v>
      </c>
      <c r="Q307" s="20">
        <f t="shared" ca="1" si="69"/>
        <v>0</v>
      </c>
      <c r="R307" s="11">
        <f t="shared" ca="1" si="60"/>
        <v>6.7567042333805966E-3</v>
      </c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</row>
    <row r="308" spans="1:35" x14ac:dyDescent="0.2">
      <c r="A308" s="67"/>
      <c r="B308" s="67"/>
      <c r="C308" s="67"/>
      <c r="D308" s="69">
        <f t="shared" si="57"/>
        <v>0</v>
      </c>
      <c r="E308" s="69">
        <f t="shared" si="57"/>
        <v>0</v>
      </c>
      <c r="F308" s="20">
        <f t="shared" si="58"/>
        <v>0</v>
      </c>
      <c r="G308" s="20">
        <f t="shared" si="58"/>
        <v>0</v>
      </c>
      <c r="H308" s="20">
        <f t="shared" si="61"/>
        <v>0</v>
      </c>
      <c r="I308" s="20">
        <f t="shared" si="62"/>
        <v>0</v>
      </c>
      <c r="J308" s="20">
        <f t="shared" si="63"/>
        <v>0</v>
      </c>
      <c r="K308" s="20">
        <f t="shared" si="64"/>
        <v>0</v>
      </c>
      <c r="L308" s="20">
        <f t="shared" si="65"/>
        <v>0</v>
      </c>
      <c r="M308" s="20">
        <f t="shared" ca="1" si="59"/>
        <v>-6.7567042333805966E-3</v>
      </c>
      <c r="N308" s="20">
        <f t="shared" ca="1" si="66"/>
        <v>0</v>
      </c>
      <c r="O308" s="33">
        <f t="shared" ca="1" si="67"/>
        <v>0</v>
      </c>
      <c r="P308" s="20">
        <f t="shared" ca="1" si="68"/>
        <v>0</v>
      </c>
      <c r="Q308" s="20">
        <f t="shared" ca="1" si="69"/>
        <v>0</v>
      </c>
      <c r="R308" s="11">
        <f t="shared" ca="1" si="60"/>
        <v>6.7567042333805966E-3</v>
      </c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</row>
    <row r="309" spans="1:35" x14ac:dyDescent="0.2">
      <c r="A309" s="67"/>
      <c r="B309" s="67"/>
      <c r="C309" s="67"/>
      <c r="D309" s="69">
        <f t="shared" si="57"/>
        <v>0</v>
      </c>
      <c r="E309" s="69">
        <f t="shared" si="57"/>
        <v>0</v>
      </c>
      <c r="F309" s="20">
        <f t="shared" si="58"/>
        <v>0</v>
      </c>
      <c r="G309" s="20">
        <f t="shared" si="58"/>
        <v>0</v>
      </c>
      <c r="H309" s="20">
        <f t="shared" si="61"/>
        <v>0</v>
      </c>
      <c r="I309" s="20">
        <f t="shared" si="62"/>
        <v>0</v>
      </c>
      <c r="J309" s="20">
        <f t="shared" si="63"/>
        <v>0</v>
      </c>
      <c r="K309" s="20">
        <f t="shared" si="64"/>
        <v>0</v>
      </c>
      <c r="L309" s="20">
        <f t="shared" si="65"/>
        <v>0</v>
      </c>
      <c r="M309" s="20">
        <f t="shared" ca="1" si="59"/>
        <v>-6.7567042333805966E-3</v>
      </c>
      <c r="N309" s="20">
        <f t="shared" ca="1" si="66"/>
        <v>0</v>
      </c>
      <c r="O309" s="33">
        <f t="shared" ca="1" si="67"/>
        <v>0</v>
      </c>
      <c r="P309" s="20">
        <f t="shared" ca="1" si="68"/>
        <v>0</v>
      </c>
      <c r="Q309" s="20">
        <f t="shared" ca="1" si="69"/>
        <v>0</v>
      </c>
      <c r="R309" s="11">
        <f t="shared" ca="1" si="60"/>
        <v>6.7567042333805966E-3</v>
      </c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</row>
    <row r="310" spans="1:35" x14ac:dyDescent="0.2">
      <c r="A310" s="67"/>
      <c r="B310" s="67"/>
      <c r="C310" s="67"/>
      <c r="D310" s="69">
        <f t="shared" si="57"/>
        <v>0</v>
      </c>
      <c r="E310" s="69">
        <f t="shared" si="57"/>
        <v>0</v>
      </c>
      <c r="F310" s="20">
        <f t="shared" si="58"/>
        <v>0</v>
      </c>
      <c r="G310" s="20">
        <f t="shared" si="58"/>
        <v>0</v>
      </c>
      <c r="H310" s="20">
        <f t="shared" si="61"/>
        <v>0</v>
      </c>
      <c r="I310" s="20">
        <f t="shared" si="62"/>
        <v>0</v>
      </c>
      <c r="J310" s="20">
        <f t="shared" si="63"/>
        <v>0</v>
      </c>
      <c r="K310" s="20">
        <f t="shared" si="64"/>
        <v>0</v>
      </c>
      <c r="L310" s="20">
        <f t="shared" si="65"/>
        <v>0</v>
      </c>
      <c r="M310" s="20">
        <f t="shared" ca="1" si="59"/>
        <v>-6.7567042333805966E-3</v>
      </c>
      <c r="N310" s="20">
        <f t="shared" ca="1" si="66"/>
        <v>0</v>
      </c>
      <c r="O310" s="33">
        <f t="shared" ca="1" si="67"/>
        <v>0</v>
      </c>
      <c r="P310" s="20">
        <f t="shared" ca="1" si="68"/>
        <v>0</v>
      </c>
      <c r="Q310" s="20">
        <f t="shared" ca="1" si="69"/>
        <v>0</v>
      </c>
      <c r="R310" s="11">
        <f t="shared" ca="1" si="60"/>
        <v>6.7567042333805966E-3</v>
      </c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</row>
    <row r="311" spans="1:35" x14ac:dyDescent="0.2">
      <c r="A311" s="67"/>
      <c r="B311" s="67"/>
      <c r="C311" s="67"/>
      <c r="D311" s="69">
        <f t="shared" si="57"/>
        <v>0</v>
      </c>
      <c r="E311" s="69">
        <f t="shared" si="57"/>
        <v>0</v>
      </c>
      <c r="F311" s="20">
        <f t="shared" si="58"/>
        <v>0</v>
      </c>
      <c r="G311" s="20">
        <f t="shared" si="58"/>
        <v>0</v>
      </c>
      <c r="H311" s="20">
        <f t="shared" si="61"/>
        <v>0</v>
      </c>
      <c r="I311" s="20">
        <f t="shared" si="62"/>
        <v>0</v>
      </c>
      <c r="J311" s="20">
        <f t="shared" si="63"/>
        <v>0</v>
      </c>
      <c r="K311" s="20">
        <f t="shared" si="64"/>
        <v>0</v>
      </c>
      <c r="L311" s="20">
        <f t="shared" si="65"/>
        <v>0</v>
      </c>
      <c r="M311" s="20">
        <f t="shared" ca="1" si="59"/>
        <v>-6.7567042333805966E-3</v>
      </c>
      <c r="N311" s="20">
        <f t="shared" ca="1" si="66"/>
        <v>0</v>
      </c>
      <c r="O311" s="33">
        <f t="shared" ca="1" si="67"/>
        <v>0</v>
      </c>
      <c r="P311" s="20">
        <f t="shared" ca="1" si="68"/>
        <v>0</v>
      </c>
      <c r="Q311" s="20">
        <f t="shared" ca="1" si="69"/>
        <v>0</v>
      </c>
      <c r="R311" s="11">
        <f t="shared" ca="1" si="60"/>
        <v>6.7567042333805966E-3</v>
      </c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</row>
    <row r="312" spans="1:35" x14ac:dyDescent="0.2">
      <c r="A312" s="67"/>
      <c r="B312" s="67"/>
      <c r="C312" s="67"/>
      <c r="D312" s="69">
        <f t="shared" si="57"/>
        <v>0</v>
      </c>
      <c r="E312" s="69">
        <f t="shared" si="57"/>
        <v>0</v>
      </c>
      <c r="F312" s="20">
        <f t="shared" si="58"/>
        <v>0</v>
      </c>
      <c r="G312" s="20">
        <f t="shared" si="58"/>
        <v>0</v>
      </c>
      <c r="H312" s="20">
        <f t="shared" si="61"/>
        <v>0</v>
      </c>
      <c r="I312" s="20">
        <f t="shared" si="62"/>
        <v>0</v>
      </c>
      <c r="J312" s="20">
        <f t="shared" si="63"/>
        <v>0</v>
      </c>
      <c r="K312" s="20">
        <f t="shared" si="64"/>
        <v>0</v>
      </c>
      <c r="L312" s="20">
        <f t="shared" si="65"/>
        <v>0</v>
      </c>
      <c r="M312" s="20">
        <f t="shared" ca="1" si="59"/>
        <v>-6.7567042333805966E-3</v>
      </c>
      <c r="N312" s="20">
        <f t="shared" ca="1" si="66"/>
        <v>0</v>
      </c>
      <c r="O312" s="33">
        <f t="shared" ca="1" si="67"/>
        <v>0</v>
      </c>
      <c r="P312" s="20">
        <f t="shared" ca="1" si="68"/>
        <v>0</v>
      </c>
      <c r="Q312" s="20">
        <f t="shared" ca="1" si="69"/>
        <v>0</v>
      </c>
      <c r="R312" s="11">
        <f t="shared" ca="1" si="60"/>
        <v>6.7567042333805966E-3</v>
      </c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</row>
    <row r="313" spans="1:35" x14ac:dyDescent="0.2">
      <c r="A313" s="67"/>
      <c r="B313" s="67"/>
      <c r="C313" s="67"/>
      <c r="D313" s="69">
        <f t="shared" si="57"/>
        <v>0</v>
      </c>
      <c r="E313" s="69">
        <f t="shared" si="57"/>
        <v>0</v>
      </c>
      <c r="F313" s="20">
        <f t="shared" si="58"/>
        <v>0</v>
      </c>
      <c r="G313" s="20">
        <f t="shared" si="58"/>
        <v>0</v>
      </c>
      <c r="H313" s="20">
        <f t="shared" si="61"/>
        <v>0</v>
      </c>
      <c r="I313" s="20">
        <f t="shared" si="62"/>
        <v>0</v>
      </c>
      <c r="J313" s="20">
        <f t="shared" si="63"/>
        <v>0</v>
      </c>
      <c r="K313" s="20">
        <f t="shared" si="64"/>
        <v>0</v>
      </c>
      <c r="L313" s="20">
        <f t="shared" si="65"/>
        <v>0</v>
      </c>
      <c r="M313" s="20">
        <f t="shared" ca="1" si="59"/>
        <v>-6.7567042333805966E-3</v>
      </c>
      <c r="N313" s="20">
        <f t="shared" ca="1" si="66"/>
        <v>0</v>
      </c>
      <c r="O313" s="33">
        <f t="shared" ca="1" si="67"/>
        <v>0</v>
      </c>
      <c r="P313" s="20">
        <f t="shared" ca="1" si="68"/>
        <v>0</v>
      </c>
      <c r="Q313" s="20">
        <f t="shared" ca="1" si="69"/>
        <v>0</v>
      </c>
      <c r="R313" s="11">
        <f t="shared" ca="1" si="60"/>
        <v>6.7567042333805966E-3</v>
      </c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</row>
    <row r="314" spans="1:35" x14ac:dyDescent="0.2">
      <c r="A314" s="67"/>
      <c r="B314" s="67"/>
      <c r="C314" s="67"/>
      <c r="D314" s="69">
        <f t="shared" si="57"/>
        <v>0</v>
      </c>
      <c r="E314" s="69">
        <f t="shared" si="57"/>
        <v>0</v>
      </c>
      <c r="F314" s="20">
        <f t="shared" si="58"/>
        <v>0</v>
      </c>
      <c r="G314" s="20">
        <f t="shared" si="58"/>
        <v>0</v>
      </c>
      <c r="H314" s="20">
        <f t="shared" si="61"/>
        <v>0</v>
      </c>
      <c r="I314" s="20">
        <f t="shared" si="62"/>
        <v>0</v>
      </c>
      <c r="J314" s="20">
        <f t="shared" si="63"/>
        <v>0</v>
      </c>
      <c r="K314" s="20">
        <f t="shared" si="64"/>
        <v>0</v>
      </c>
      <c r="L314" s="20">
        <f t="shared" si="65"/>
        <v>0</v>
      </c>
      <c r="M314" s="20">
        <f t="shared" ca="1" si="59"/>
        <v>-6.7567042333805966E-3</v>
      </c>
      <c r="N314" s="20">
        <f t="shared" ca="1" si="66"/>
        <v>0</v>
      </c>
      <c r="O314" s="33">
        <f t="shared" ca="1" si="67"/>
        <v>0</v>
      </c>
      <c r="P314" s="20">
        <f t="shared" ca="1" si="68"/>
        <v>0</v>
      </c>
      <c r="Q314" s="20">
        <f t="shared" ca="1" si="69"/>
        <v>0</v>
      </c>
      <c r="R314" s="11">
        <f t="shared" ca="1" si="60"/>
        <v>6.7567042333805966E-3</v>
      </c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</row>
    <row r="315" spans="1:35" x14ac:dyDescent="0.2">
      <c r="A315" s="67"/>
      <c r="B315" s="67"/>
      <c r="C315" s="67"/>
      <c r="D315" s="69">
        <f t="shared" si="57"/>
        <v>0</v>
      </c>
      <c r="E315" s="69">
        <f t="shared" si="57"/>
        <v>0</v>
      </c>
      <c r="F315" s="20">
        <f t="shared" si="58"/>
        <v>0</v>
      </c>
      <c r="G315" s="20">
        <f t="shared" si="58"/>
        <v>0</v>
      </c>
      <c r="H315" s="20">
        <f t="shared" si="61"/>
        <v>0</v>
      </c>
      <c r="I315" s="20">
        <f t="shared" si="62"/>
        <v>0</v>
      </c>
      <c r="J315" s="20">
        <f t="shared" si="63"/>
        <v>0</v>
      </c>
      <c r="K315" s="20">
        <f t="shared" si="64"/>
        <v>0</v>
      </c>
      <c r="L315" s="20">
        <f t="shared" si="65"/>
        <v>0</v>
      </c>
      <c r="M315" s="20">
        <f t="shared" ca="1" si="59"/>
        <v>-6.7567042333805966E-3</v>
      </c>
      <c r="N315" s="20">
        <f t="shared" ca="1" si="66"/>
        <v>0</v>
      </c>
      <c r="O315" s="33">
        <f t="shared" ca="1" si="67"/>
        <v>0</v>
      </c>
      <c r="P315" s="20">
        <f t="shared" ca="1" si="68"/>
        <v>0</v>
      </c>
      <c r="Q315" s="20">
        <f t="shared" ca="1" si="69"/>
        <v>0</v>
      </c>
      <c r="R315" s="11">
        <f t="shared" ca="1" si="60"/>
        <v>6.7567042333805966E-3</v>
      </c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</row>
    <row r="316" spans="1:35" x14ac:dyDescent="0.2">
      <c r="A316" s="67"/>
      <c r="B316" s="67"/>
      <c r="C316" s="67"/>
      <c r="D316" s="69">
        <f t="shared" si="57"/>
        <v>0</v>
      </c>
      <c r="E316" s="69">
        <f t="shared" si="57"/>
        <v>0</v>
      </c>
      <c r="F316" s="20">
        <f t="shared" si="58"/>
        <v>0</v>
      </c>
      <c r="G316" s="20">
        <f t="shared" si="58"/>
        <v>0</v>
      </c>
      <c r="H316" s="20">
        <f t="shared" si="61"/>
        <v>0</v>
      </c>
      <c r="I316" s="20">
        <f t="shared" si="62"/>
        <v>0</v>
      </c>
      <c r="J316" s="20">
        <f t="shared" si="63"/>
        <v>0</v>
      </c>
      <c r="K316" s="20">
        <f t="shared" si="64"/>
        <v>0</v>
      </c>
      <c r="L316" s="20">
        <f t="shared" si="65"/>
        <v>0</v>
      </c>
      <c r="M316" s="20">
        <f t="shared" ca="1" si="59"/>
        <v>-6.7567042333805966E-3</v>
      </c>
      <c r="N316" s="20">
        <f t="shared" ca="1" si="66"/>
        <v>0</v>
      </c>
      <c r="O316" s="33">
        <f t="shared" ca="1" si="67"/>
        <v>0</v>
      </c>
      <c r="P316" s="20">
        <f t="shared" ca="1" si="68"/>
        <v>0</v>
      </c>
      <c r="Q316" s="20">
        <f t="shared" ca="1" si="69"/>
        <v>0</v>
      </c>
      <c r="R316" s="11">
        <f t="shared" ca="1" si="60"/>
        <v>6.7567042333805966E-3</v>
      </c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</row>
    <row r="317" spans="1:35" x14ac:dyDescent="0.2">
      <c r="A317" s="67"/>
      <c r="B317" s="67"/>
      <c r="C317" s="67"/>
      <c r="D317" s="69">
        <f t="shared" si="57"/>
        <v>0</v>
      </c>
      <c r="E317" s="69">
        <f t="shared" si="57"/>
        <v>0</v>
      </c>
      <c r="F317" s="20">
        <f t="shared" si="58"/>
        <v>0</v>
      </c>
      <c r="G317" s="20">
        <f t="shared" si="58"/>
        <v>0</v>
      </c>
      <c r="H317" s="20">
        <f t="shared" si="61"/>
        <v>0</v>
      </c>
      <c r="I317" s="20">
        <f t="shared" si="62"/>
        <v>0</v>
      </c>
      <c r="J317" s="20">
        <f t="shared" si="63"/>
        <v>0</v>
      </c>
      <c r="K317" s="20">
        <f t="shared" si="64"/>
        <v>0</v>
      </c>
      <c r="L317" s="20">
        <f t="shared" si="65"/>
        <v>0</v>
      </c>
      <c r="M317" s="20">
        <f t="shared" ca="1" si="59"/>
        <v>-6.7567042333805966E-3</v>
      </c>
      <c r="N317" s="20">
        <f t="shared" ca="1" si="66"/>
        <v>0</v>
      </c>
      <c r="O317" s="33">
        <f t="shared" ca="1" si="67"/>
        <v>0</v>
      </c>
      <c r="P317" s="20">
        <f t="shared" ca="1" si="68"/>
        <v>0</v>
      </c>
      <c r="Q317" s="20">
        <f t="shared" ca="1" si="69"/>
        <v>0</v>
      </c>
      <c r="R317" s="11">
        <f t="shared" ca="1" si="60"/>
        <v>6.7567042333805966E-3</v>
      </c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</row>
    <row r="318" spans="1:35" x14ac:dyDescent="0.2">
      <c r="A318" s="67"/>
      <c r="B318" s="67"/>
      <c r="C318" s="67"/>
      <c r="D318" s="69">
        <f t="shared" si="57"/>
        <v>0</v>
      </c>
      <c r="E318" s="69">
        <f t="shared" si="57"/>
        <v>0</v>
      </c>
      <c r="F318" s="20">
        <f t="shared" si="58"/>
        <v>0</v>
      </c>
      <c r="G318" s="20">
        <f t="shared" si="58"/>
        <v>0</v>
      </c>
      <c r="H318" s="20">
        <f t="shared" si="61"/>
        <v>0</v>
      </c>
      <c r="I318" s="20">
        <f t="shared" si="62"/>
        <v>0</v>
      </c>
      <c r="J318" s="20">
        <f t="shared" si="63"/>
        <v>0</v>
      </c>
      <c r="K318" s="20">
        <f t="shared" si="64"/>
        <v>0</v>
      </c>
      <c r="L318" s="20">
        <f t="shared" si="65"/>
        <v>0</v>
      </c>
      <c r="M318" s="20">
        <f t="shared" ca="1" si="59"/>
        <v>-6.7567042333805966E-3</v>
      </c>
      <c r="N318" s="20">
        <f t="shared" ca="1" si="66"/>
        <v>0</v>
      </c>
      <c r="O318" s="33">
        <f t="shared" ca="1" si="67"/>
        <v>0</v>
      </c>
      <c r="P318" s="20">
        <f t="shared" ca="1" si="68"/>
        <v>0</v>
      </c>
      <c r="Q318" s="20">
        <f t="shared" ca="1" si="69"/>
        <v>0</v>
      </c>
      <c r="R318" s="11">
        <f t="shared" ca="1" si="60"/>
        <v>6.7567042333805966E-3</v>
      </c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</row>
    <row r="319" spans="1:35" x14ac:dyDescent="0.2">
      <c r="A319" s="67"/>
      <c r="B319" s="67"/>
      <c r="C319" s="67"/>
      <c r="D319" s="69">
        <f t="shared" si="57"/>
        <v>0</v>
      </c>
      <c r="E319" s="69">
        <f t="shared" si="57"/>
        <v>0</v>
      </c>
      <c r="F319" s="20">
        <f t="shared" si="58"/>
        <v>0</v>
      </c>
      <c r="G319" s="20">
        <f t="shared" si="58"/>
        <v>0</v>
      </c>
      <c r="H319" s="20">
        <f t="shared" si="61"/>
        <v>0</v>
      </c>
      <c r="I319" s="20">
        <f t="shared" si="62"/>
        <v>0</v>
      </c>
      <c r="J319" s="20">
        <f t="shared" si="63"/>
        <v>0</v>
      </c>
      <c r="K319" s="20">
        <f t="shared" si="64"/>
        <v>0</v>
      </c>
      <c r="L319" s="20">
        <f t="shared" si="65"/>
        <v>0</v>
      </c>
      <c r="M319" s="20">
        <f t="shared" ca="1" si="59"/>
        <v>-6.7567042333805966E-3</v>
      </c>
      <c r="N319" s="20">
        <f t="shared" ca="1" si="66"/>
        <v>0</v>
      </c>
      <c r="O319" s="33">
        <f t="shared" ca="1" si="67"/>
        <v>0</v>
      </c>
      <c r="P319" s="20">
        <f t="shared" ca="1" si="68"/>
        <v>0</v>
      </c>
      <c r="Q319" s="20">
        <f t="shared" ca="1" si="69"/>
        <v>0</v>
      </c>
      <c r="R319" s="11">
        <f t="shared" ca="1" si="60"/>
        <v>6.7567042333805966E-3</v>
      </c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</row>
    <row r="320" spans="1:35" x14ac:dyDescent="0.2">
      <c r="A320" s="67"/>
      <c r="B320" s="67"/>
      <c r="C320" s="67"/>
      <c r="D320" s="69">
        <f t="shared" si="57"/>
        <v>0</v>
      </c>
      <c r="E320" s="69">
        <f t="shared" si="57"/>
        <v>0</v>
      </c>
      <c r="F320" s="20">
        <f t="shared" si="58"/>
        <v>0</v>
      </c>
      <c r="G320" s="20">
        <f t="shared" si="58"/>
        <v>0</v>
      </c>
      <c r="H320" s="20">
        <f t="shared" si="61"/>
        <v>0</v>
      </c>
      <c r="I320" s="20">
        <f t="shared" si="62"/>
        <v>0</v>
      </c>
      <c r="J320" s="20">
        <f t="shared" si="63"/>
        <v>0</v>
      </c>
      <c r="K320" s="20">
        <f t="shared" si="64"/>
        <v>0</v>
      </c>
      <c r="L320" s="20">
        <f t="shared" si="65"/>
        <v>0</v>
      </c>
      <c r="M320" s="20">
        <f t="shared" ca="1" si="59"/>
        <v>-6.7567042333805966E-3</v>
      </c>
      <c r="N320" s="20">
        <f t="shared" ca="1" si="66"/>
        <v>0</v>
      </c>
      <c r="O320" s="33">
        <f t="shared" ca="1" si="67"/>
        <v>0</v>
      </c>
      <c r="P320" s="20">
        <f t="shared" ca="1" si="68"/>
        <v>0</v>
      </c>
      <c r="Q320" s="20">
        <f t="shared" ca="1" si="69"/>
        <v>0</v>
      </c>
      <c r="R320" s="11">
        <f t="shared" ca="1" si="60"/>
        <v>6.7567042333805966E-3</v>
      </c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</row>
    <row r="321" spans="1:35" x14ac:dyDescent="0.2">
      <c r="A321" s="67"/>
      <c r="B321" s="67"/>
      <c r="C321" s="67"/>
      <c r="D321" s="69">
        <f t="shared" si="57"/>
        <v>0</v>
      </c>
      <c r="E321" s="69">
        <f t="shared" si="57"/>
        <v>0</v>
      </c>
      <c r="F321" s="20">
        <f t="shared" si="58"/>
        <v>0</v>
      </c>
      <c r="G321" s="20">
        <f t="shared" si="58"/>
        <v>0</v>
      </c>
      <c r="H321" s="20">
        <f t="shared" si="61"/>
        <v>0</v>
      </c>
      <c r="I321" s="20">
        <f t="shared" si="62"/>
        <v>0</v>
      </c>
      <c r="J321" s="20">
        <f t="shared" si="63"/>
        <v>0</v>
      </c>
      <c r="K321" s="20">
        <f t="shared" si="64"/>
        <v>0</v>
      </c>
      <c r="L321" s="20">
        <f t="shared" si="65"/>
        <v>0</v>
      </c>
      <c r="M321" s="20">
        <f t="shared" ca="1" si="59"/>
        <v>-6.7567042333805966E-3</v>
      </c>
      <c r="N321" s="20">
        <f t="shared" ca="1" si="66"/>
        <v>0</v>
      </c>
      <c r="O321" s="33">
        <f t="shared" ca="1" si="67"/>
        <v>0</v>
      </c>
      <c r="P321" s="20">
        <f t="shared" ca="1" si="68"/>
        <v>0</v>
      </c>
      <c r="Q321" s="20">
        <f t="shared" ca="1" si="69"/>
        <v>0</v>
      </c>
      <c r="R321" s="11">
        <f t="shared" ca="1" si="60"/>
        <v>6.7567042333805966E-3</v>
      </c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</row>
    <row r="322" spans="1:35" x14ac:dyDescent="0.2">
      <c r="A322" s="67"/>
      <c r="B322" s="67"/>
      <c r="C322" s="67"/>
      <c r="D322" s="69">
        <f t="shared" si="57"/>
        <v>0</v>
      </c>
      <c r="E322" s="69">
        <f t="shared" si="57"/>
        <v>0</v>
      </c>
      <c r="F322" s="20">
        <f t="shared" si="58"/>
        <v>0</v>
      </c>
      <c r="G322" s="20">
        <f t="shared" si="58"/>
        <v>0</v>
      </c>
      <c r="H322" s="20">
        <f t="shared" si="61"/>
        <v>0</v>
      </c>
      <c r="I322" s="20">
        <f t="shared" si="62"/>
        <v>0</v>
      </c>
      <c r="J322" s="20">
        <f t="shared" si="63"/>
        <v>0</v>
      </c>
      <c r="K322" s="20">
        <f t="shared" si="64"/>
        <v>0</v>
      </c>
      <c r="L322" s="20">
        <f t="shared" si="65"/>
        <v>0</v>
      </c>
      <c r="M322" s="20">
        <f t="shared" ca="1" si="59"/>
        <v>-6.7567042333805966E-3</v>
      </c>
      <c r="N322" s="20">
        <f t="shared" ca="1" si="66"/>
        <v>0</v>
      </c>
      <c r="O322" s="33">
        <f t="shared" ca="1" si="67"/>
        <v>0</v>
      </c>
      <c r="P322" s="20">
        <f t="shared" ca="1" si="68"/>
        <v>0</v>
      </c>
      <c r="Q322" s="20">
        <f t="shared" ca="1" si="69"/>
        <v>0</v>
      </c>
      <c r="R322" s="11">
        <f t="shared" ca="1" si="60"/>
        <v>6.7567042333805966E-3</v>
      </c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</row>
    <row r="323" spans="1:35" x14ac:dyDescent="0.2">
      <c r="A323" s="67"/>
      <c r="B323" s="67"/>
      <c r="C323" s="67"/>
      <c r="D323" s="69">
        <f t="shared" si="57"/>
        <v>0</v>
      </c>
      <c r="E323" s="69">
        <f t="shared" si="57"/>
        <v>0</v>
      </c>
      <c r="F323" s="20">
        <f t="shared" si="58"/>
        <v>0</v>
      </c>
      <c r="G323" s="20">
        <f t="shared" si="58"/>
        <v>0</v>
      </c>
      <c r="H323" s="20">
        <f t="shared" si="61"/>
        <v>0</v>
      </c>
      <c r="I323" s="20">
        <f t="shared" si="62"/>
        <v>0</v>
      </c>
      <c r="J323" s="20">
        <f t="shared" si="63"/>
        <v>0</v>
      </c>
      <c r="K323" s="20">
        <f t="shared" si="64"/>
        <v>0</v>
      </c>
      <c r="L323" s="20">
        <f t="shared" si="65"/>
        <v>0</v>
      </c>
      <c r="M323" s="20">
        <f t="shared" ca="1" si="59"/>
        <v>-6.7567042333805966E-3</v>
      </c>
      <c r="N323" s="20">
        <f t="shared" ca="1" si="66"/>
        <v>0</v>
      </c>
      <c r="O323" s="33">
        <f t="shared" ca="1" si="67"/>
        <v>0</v>
      </c>
      <c r="P323" s="20">
        <f t="shared" ca="1" si="68"/>
        <v>0</v>
      </c>
      <c r="Q323" s="20">
        <f t="shared" ca="1" si="69"/>
        <v>0</v>
      </c>
      <c r="R323" s="11">
        <f t="shared" ca="1" si="60"/>
        <v>6.7567042333805966E-3</v>
      </c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</row>
    <row r="324" spans="1:35" x14ac:dyDescent="0.2">
      <c r="A324" s="67"/>
      <c r="B324" s="67"/>
      <c r="C324" s="67"/>
      <c r="D324" s="69">
        <f t="shared" si="57"/>
        <v>0</v>
      </c>
      <c r="E324" s="69">
        <f t="shared" si="57"/>
        <v>0</v>
      </c>
      <c r="F324" s="20">
        <f t="shared" si="58"/>
        <v>0</v>
      </c>
      <c r="G324" s="20">
        <f t="shared" si="58"/>
        <v>0</v>
      </c>
      <c r="H324" s="20">
        <f t="shared" si="61"/>
        <v>0</v>
      </c>
      <c r="I324" s="20">
        <f t="shared" si="62"/>
        <v>0</v>
      </c>
      <c r="J324" s="20">
        <f t="shared" si="63"/>
        <v>0</v>
      </c>
      <c r="K324" s="20">
        <f t="shared" si="64"/>
        <v>0</v>
      </c>
      <c r="L324" s="20">
        <f t="shared" si="65"/>
        <v>0</v>
      </c>
      <c r="M324" s="20">
        <f t="shared" ca="1" si="59"/>
        <v>-6.7567042333805966E-3</v>
      </c>
      <c r="N324" s="20">
        <f t="shared" ca="1" si="66"/>
        <v>0</v>
      </c>
      <c r="O324" s="33">
        <f t="shared" ca="1" si="67"/>
        <v>0</v>
      </c>
      <c r="P324" s="20">
        <f t="shared" ca="1" si="68"/>
        <v>0</v>
      </c>
      <c r="Q324" s="20">
        <f t="shared" ca="1" si="69"/>
        <v>0</v>
      </c>
      <c r="R324" s="11">
        <f t="shared" ca="1" si="60"/>
        <v>6.7567042333805966E-3</v>
      </c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</row>
    <row r="325" spans="1:35" x14ac:dyDescent="0.2">
      <c r="A325" s="67"/>
      <c r="B325" s="67"/>
      <c r="C325" s="67"/>
      <c r="D325" s="69">
        <f t="shared" si="57"/>
        <v>0</v>
      </c>
      <c r="E325" s="69">
        <f t="shared" si="57"/>
        <v>0</v>
      </c>
      <c r="F325" s="20">
        <f t="shared" si="58"/>
        <v>0</v>
      </c>
      <c r="G325" s="20">
        <f t="shared" si="58"/>
        <v>0</v>
      </c>
      <c r="H325" s="20">
        <f t="shared" si="61"/>
        <v>0</v>
      </c>
      <c r="I325" s="20">
        <f t="shared" si="62"/>
        <v>0</v>
      </c>
      <c r="J325" s="20">
        <f t="shared" si="63"/>
        <v>0</v>
      </c>
      <c r="K325" s="20">
        <f t="shared" si="64"/>
        <v>0</v>
      </c>
      <c r="L325" s="20">
        <f t="shared" si="65"/>
        <v>0</v>
      </c>
      <c r="M325" s="20">
        <f t="shared" ca="1" si="59"/>
        <v>-6.7567042333805966E-3</v>
      </c>
      <c r="N325" s="20">
        <f t="shared" ca="1" si="66"/>
        <v>0</v>
      </c>
      <c r="O325" s="33">
        <f t="shared" ca="1" si="67"/>
        <v>0</v>
      </c>
      <c r="P325" s="20">
        <f t="shared" ca="1" si="68"/>
        <v>0</v>
      </c>
      <c r="Q325" s="20">
        <f t="shared" ca="1" si="69"/>
        <v>0</v>
      </c>
      <c r="R325" s="11">
        <f t="shared" ca="1" si="60"/>
        <v>6.7567042333805966E-3</v>
      </c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</row>
    <row r="326" spans="1:35" x14ac:dyDescent="0.2">
      <c r="A326" s="67"/>
      <c r="B326" s="67"/>
      <c r="C326" s="67"/>
      <c r="D326" s="69">
        <f t="shared" si="57"/>
        <v>0</v>
      </c>
      <c r="E326" s="69">
        <f t="shared" si="57"/>
        <v>0</v>
      </c>
      <c r="F326" s="20">
        <f t="shared" si="58"/>
        <v>0</v>
      </c>
      <c r="G326" s="20">
        <f t="shared" si="58"/>
        <v>0</v>
      </c>
      <c r="H326" s="20">
        <f t="shared" si="61"/>
        <v>0</v>
      </c>
      <c r="I326" s="20">
        <f t="shared" si="62"/>
        <v>0</v>
      </c>
      <c r="J326" s="20">
        <f t="shared" si="63"/>
        <v>0</v>
      </c>
      <c r="K326" s="20">
        <f t="shared" si="64"/>
        <v>0</v>
      </c>
      <c r="L326" s="20">
        <f t="shared" si="65"/>
        <v>0</v>
      </c>
      <c r="M326" s="20">
        <f t="shared" ca="1" si="59"/>
        <v>-6.7567042333805966E-3</v>
      </c>
      <c r="N326" s="20">
        <f t="shared" ca="1" si="66"/>
        <v>0</v>
      </c>
      <c r="O326" s="33">
        <f t="shared" ca="1" si="67"/>
        <v>0</v>
      </c>
      <c r="P326" s="20">
        <f t="shared" ca="1" si="68"/>
        <v>0</v>
      </c>
      <c r="Q326" s="20">
        <f t="shared" ca="1" si="69"/>
        <v>0</v>
      </c>
      <c r="R326" s="11">
        <f t="shared" ca="1" si="60"/>
        <v>6.7567042333805966E-3</v>
      </c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</row>
    <row r="327" spans="1:35" x14ac:dyDescent="0.2">
      <c r="A327" s="67"/>
      <c r="B327" s="67"/>
      <c r="C327" s="67"/>
      <c r="D327" s="69">
        <f t="shared" si="57"/>
        <v>0</v>
      </c>
      <c r="E327" s="69">
        <f t="shared" si="57"/>
        <v>0</v>
      </c>
      <c r="F327" s="20">
        <f t="shared" si="58"/>
        <v>0</v>
      </c>
      <c r="G327" s="20">
        <f t="shared" si="58"/>
        <v>0</v>
      </c>
      <c r="H327" s="20">
        <f t="shared" si="61"/>
        <v>0</v>
      </c>
      <c r="I327" s="20">
        <f t="shared" si="62"/>
        <v>0</v>
      </c>
      <c r="J327" s="20">
        <f t="shared" si="63"/>
        <v>0</v>
      </c>
      <c r="K327" s="20">
        <f t="shared" si="64"/>
        <v>0</v>
      </c>
      <c r="L327" s="20">
        <f t="shared" si="65"/>
        <v>0</v>
      </c>
      <c r="M327" s="20">
        <f t="shared" ca="1" si="59"/>
        <v>-6.7567042333805966E-3</v>
      </c>
      <c r="N327" s="20">
        <f t="shared" ca="1" si="66"/>
        <v>0</v>
      </c>
      <c r="O327" s="33">
        <f t="shared" ca="1" si="67"/>
        <v>0</v>
      </c>
      <c r="P327" s="20">
        <f t="shared" ca="1" si="68"/>
        <v>0</v>
      </c>
      <c r="Q327" s="20">
        <f t="shared" ca="1" si="69"/>
        <v>0</v>
      </c>
      <c r="R327" s="11">
        <f t="shared" ca="1" si="60"/>
        <v>6.7567042333805966E-3</v>
      </c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</row>
    <row r="328" spans="1:35" x14ac:dyDescent="0.2">
      <c r="A328" s="67"/>
      <c r="B328" s="67"/>
      <c r="C328" s="67"/>
      <c r="D328" s="69">
        <f t="shared" si="57"/>
        <v>0</v>
      </c>
      <c r="E328" s="69">
        <f t="shared" si="57"/>
        <v>0</v>
      </c>
      <c r="F328" s="20">
        <f t="shared" si="58"/>
        <v>0</v>
      </c>
      <c r="G328" s="20">
        <f t="shared" si="58"/>
        <v>0</v>
      </c>
      <c r="H328" s="20">
        <f t="shared" si="61"/>
        <v>0</v>
      </c>
      <c r="I328" s="20">
        <f t="shared" si="62"/>
        <v>0</v>
      </c>
      <c r="J328" s="20">
        <f t="shared" si="63"/>
        <v>0</v>
      </c>
      <c r="K328" s="20">
        <f t="shared" si="64"/>
        <v>0</v>
      </c>
      <c r="L328" s="20">
        <f t="shared" si="65"/>
        <v>0</v>
      </c>
      <c r="M328" s="20">
        <f t="shared" ca="1" si="59"/>
        <v>-6.7567042333805966E-3</v>
      </c>
      <c r="N328" s="20">
        <f t="shared" ca="1" si="66"/>
        <v>0</v>
      </c>
      <c r="O328" s="33">
        <f t="shared" ca="1" si="67"/>
        <v>0</v>
      </c>
      <c r="P328" s="20">
        <f t="shared" ca="1" si="68"/>
        <v>0</v>
      </c>
      <c r="Q328" s="20">
        <f t="shared" ca="1" si="69"/>
        <v>0</v>
      </c>
      <c r="R328" s="11">
        <f t="shared" ca="1" si="60"/>
        <v>6.7567042333805966E-3</v>
      </c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</row>
    <row r="329" spans="1:35" x14ac:dyDescent="0.2">
      <c r="A329" s="67"/>
      <c r="B329" s="67"/>
      <c r="C329" s="67"/>
      <c r="D329" s="69">
        <f t="shared" si="57"/>
        <v>0</v>
      </c>
      <c r="E329" s="69">
        <f t="shared" si="57"/>
        <v>0</v>
      </c>
      <c r="F329" s="20">
        <f t="shared" si="58"/>
        <v>0</v>
      </c>
      <c r="G329" s="20">
        <f t="shared" si="58"/>
        <v>0</v>
      </c>
      <c r="H329" s="20">
        <f t="shared" si="61"/>
        <v>0</v>
      </c>
      <c r="I329" s="20">
        <f t="shared" si="62"/>
        <v>0</v>
      </c>
      <c r="J329" s="20">
        <f t="shared" si="63"/>
        <v>0</v>
      </c>
      <c r="K329" s="20">
        <f t="shared" si="64"/>
        <v>0</v>
      </c>
      <c r="L329" s="20">
        <f t="shared" si="65"/>
        <v>0</v>
      </c>
      <c r="M329" s="20">
        <f t="shared" ca="1" si="59"/>
        <v>-6.7567042333805966E-3</v>
      </c>
      <c r="N329" s="20">
        <f t="shared" ca="1" si="66"/>
        <v>0</v>
      </c>
      <c r="O329" s="33">
        <f t="shared" ca="1" si="67"/>
        <v>0</v>
      </c>
      <c r="P329" s="20">
        <f t="shared" ca="1" si="68"/>
        <v>0</v>
      </c>
      <c r="Q329" s="20">
        <f t="shared" ca="1" si="69"/>
        <v>0</v>
      </c>
      <c r="R329" s="11">
        <f t="shared" ca="1" si="60"/>
        <v>6.7567042333805966E-3</v>
      </c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</row>
    <row r="330" spans="1:35" x14ac:dyDescent="0.2">
      <c r="A330" s="67"/>
      <c r="B330" s="67"/>
      <c r="C330" s="67"/>
      <c r="D330" s="69">
        <f t="shared" si="57"/>
        <v>0</v>
      </c>
      <c r="E330" s="69">
        <f t="shared" si="57"/>
        <v>0</v>
      </c>
      <c r="F330" s="20">
        <f t="shared" si="58"/>
        <v>0</v>
      </c>
      <c r="G330" s="20">
        <f t="shared" si="58"/>
        <v>0</v>
      </c>
      <c r="H330" s="20">
        <f t="shared" si="61"/>
        <v>0</v>
      </c>
      <c r="I330" s="20">
        <f t="shared" si="62"/>
        <v>0</v>
      </c>
      <c r="J330" s="20">
        <f t="shared" si="63"/>
        <v>0</v>
      </c>
      <c r="K330" s="20">
        <f t="shared" si="64"/>
        <v>0</v>
      </c>
      <c r="L330" s="20">
        <f t="shared" si="65"/>
        <v>0</v>
      </c>
      <c r="M330" s="20">
        <f t="shared" ca="1" si="59"/>
        <v>-6.7567042333805966E-3</v>
      </c>
      <c r="N330" s="20">
        <f t="shared" ca="1" si="66"/>
        <v>0</v>
      </c>
      <c r="O330" s="33">
        <f t="shared" ca="1" si="67"/>
        <v>0</v>
      </c>
      <c r="P330" s="20">
        <f t="shared" ca="1" si="68"/>
        <v>0</v>
      </c>
      <c r="Q330" s="20">
        <f t="shared" ca="1" si="69"/>
        <v>0</v>
      </c>
      <c r="R330" s="11">
        <f t="shared" ca="1" si="60"/>
        <v>6.7567042333805966E-3</v>
      </c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</row>
    <row r="331" spans="1:35" x14ac:dyDescent="0.2">
      <c r="A331" s="67"/>
      <c r="B331" s="67"/>
      <c r="C331" s="67"/>
      <c r="D331" s="69">
        <f t="shared" si="57"/>
        <v>0</v>
      </c>
      <c r="E331" s="69">
        <f t="shared" si="57"/>
        <v>0</v>
      </c>
      <c r="F331" s="20">
        <f t="shared" si="58"/>
        <v>0</v>
      </c>
      <c r="G331" s="20">
        <f t="shared" si="58"/>
        <v>0</v>
      </c>
      <c r="H331" s="20">
        <f t="shared" si="61"/>
        <v>0</v>
      </c>
      <c r="I331" s="20">
        <f t="shared" si="62"/>
        <v>0</v>
      </c>
      <c r="J331" s="20">
        <f t="shared" si="63"/>
        <v>0</v>
      </c>
      <c r="K331" s="20">
        <f t="shared" si="64"/>
        <v>0</v>
      </c>
      <c r="L331" s="20">
        <f t="shared" si="65"/>
        <v>0</v>
      </c>
      <c r="M331" s="20">
        <f t="shared" ca="1" si="59"/>
        <v>-6.7567042333805966E-3</v>
      </c>
      <c r="N331" s="20">
        <f t="shared" ca="1" si="66"/>
        <v>0</v>
      </c>
      <c r="O331" s="33">
        <f t="shared" ca="1" si="67"/>
        <v>0</v>
      </c>
      <c r="P331" s="20">
        <f t="shared" ca="1" si="68"/>
        <v>0</v>
      </c>
      <c r="Q331" s="20">
        <f t="shared" ca="1" si="69"/>
        <v>0</v>
      </c>
      <c r="R331" s="11">
        <f t="shared" ca="1" si="60"/>
        <v>6.7567042333805966E-3</v>
      </c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</row>
    <row r="332" spans="1:35" x14ac:dyDescent="0.2">
      <c r="A332" s="67"/>
      <c r="B332" s="67"/>
      <c r="C332" s="67"/>
      <c r="D332" s="69">
        <f t="shared" si="57"/>
        <v>0</v>
      </c>
      <c r="E332" s="69">
        <f t="shared" si="57"/>
        <v>0</v>
      </c>
      <c r="F332" s="20">
        <f t="shared" si="58"/>
        <v>0</v>
      </c>
      <c r="G332" s="20">
        <f t="shared" si="58"/>
        <v>0</v>
      </c>
      <c r="H332" s="20">
        <f t="shared" si="61"/>
        <v>0</v>
      </c>
      <c r="I332" s="20">
        <f t="shared" si="62"/>
        <v>0</v>
      </c>
      <c r="J332" s="20">
        <f t="shared" si="63"/>
        <v>0</v>
      </c>
      <c r="K332" s="20">
        <f t="shared" si="64"/>
        <v>0</v>
      </c>
      <c r="L332" s="20">
        <f t="shared" si="65"/>
        <v>0</v>
      </c>
      <c r="M332" s="20">
        <f t="shared" ca="1" si="59"/>
        <v>-6.7567042333805966E-3</v>
      </c>
      <c r="N332" s="20">
        <f t="shared" ca="1" si="66"/>
        <v>0</v>
      </c>
      <c r="O332" s="33">
        <f t="shared" ca="1" si="67"/>
        <v>0</v>
      </c>
      <c r="P332" s="20">
        <f t="shared" ca="1" si="68"/>
        <v>0</v>
      </c>
      <c r="Q332" s="20">
        <f t="shared" ca="1" si="69"/>
        <v>0</v>
      </c>
      <c r="R332" s="11">
        <f t="shared" ca="1" si="60"/>
        <v>6.7567042333805966E-3</v>
      </c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</row>
    <row r="333" spans="1:35" x14ac:dyDescent="0.2">
      <c r="A333" s="67"/>
      <c r="B333" s="67"/>
      <c r="C333" s="67"/>
      <c r="D333" s="69">
        <f t="shared" si="57"/>
        <v>0</v>
      </c>
      <c r="E333" s="69">
        <f t="shared" si="57"/>
        <v>0</v>
      </c>
      <c r="F333" s="20">
        <f t="shared" si="58"/>
        <v>0</v>
      </c>
      <c r="G333" s="20">
        <f t="shared" si="58"/>
        <v>0</v>
      </c>
      <c r="H333" s="20">
        <f t="shared" si="61"/>
        <v>0</v>
      </c>
      <c r="I333" s="20">
        <f t="shared" si="62"/>
        <v>0</v>
      </c>
      <c r="J333" s="20">
        <f t="shared" si="63"/>
        <v>0</v>
      </c>
      <c r="K333" s="20">
        <f t="shared" si="64"/>
        <v>0</v>
      </c>
      <c r="L333" s="20">
        <f t="shared" si="65"/>
        <v>0</v>
      </c>
      <c r="M333" s="20">
        <f t="shared" ca="1" si="59"/>
        <v>-6.7567042333805966E-3</v>
      </c>
      <c r="N333" s="20">
        <f t="shared" ca="1" si="66"/>
        <v>0</v>
      </c>
      <c r="O333" s="33">
        <f t="shared" ca="1" si="67"/>
        <v>0</v>
      </c>
      <c r="P333" s="20">
        <f t="shared" ca="1" si="68"/>
        <v>0</v>
      </c>
      <c r="Q333" s="20">
        <f t="shared" ca="1" si="69"/>
        <v>0</v>
      </c>
      <c r="R333" s="11">
        <f t="shared" ca="1" si="60"/>
        <v>6.7567042333805966E-3</v>
      </c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</row>
    <row r="334" spans="1:35" x14ac:dyDescent="0.2">
      <c r="A334" s="67"/>
      <c r="B334" s="67"/>
      <c r="C334" s="67"/>
      <c r="D334" s="69">
        <f t="shared" si="57"/>
        <v>0</v>
      </c>
      <c r="E334" s="69">
        <f t="shared" si="57"/>
        <v>0</v>
      </c>
      <c r="F334" s="20">
        <f t="shared" si="58"/>
        <v>0</v>
      </c>
      <c r="G334" s="20">
        <f t="shared" si="58"/>
        <v>0</v>
      </c>
      <c r="H334" s="20">
        <f t="shared" si="61"/>
        <v>0</v>
      </c>
      <c r="I334" s="20">
        <f t="shared" si="62"/>
        <v>0</v>
      </c>
      <c r="J334" s="20">
        <f t="shared" si="63"/>
        <v>0</v>
      </c>
      <c r="K334" s="20">
        <f t="shared" si="64"/>
        <v>0</v>
      </c>
      <c r="L334" s="20">
        <f t="shared" si="65"/>
        <v>0</v>
      </c>
      <c r="M334" s="20">
        <f t="shared" ca="1" si="59"/>
        <v>-6.7567042333805966E-3</v>
      </c>
      <c r="N334" s="20">
        <f t="shared" ca="1" si="66"/>
        <v>0</v>
      </c>
      <c r="O334" s="33">
        <f t="shared" ca="1" si="67"/>
        <v>0</v>
      </c>
      <c r="P334" s="20">
        <f t="shared" ca="1" si="68"/>
        <v>0</v>
      </c>
      <c r="Q334" s="20">
        <f t="shared" ca="1" si="69"/>
        <v>0</v>
      </c>
      <c r="R334" s="11">
        <f t="shared" ca="1" si="60"/>
        <v>6.7567042333805966E-3</v>
      </c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</row>
    <row r="335" spans="1:35" x14ac:dyDescent="0.2">
      <c r="A335" s="67"/>
      <c r="B335" s="67"/>
      <c r="C335" s="67"/>
      <c r="D335" s="69">
        <f>A335/A$18</f>
        <v>0</v>
      </c>
      <c r="E335" s="69">
        <f>B335/B$18</f>
        <v>0</v>
      </c>
      <c r="F335" s="20">
        <f>$C335*D335</f>
        <v>0</v>
      </c>
      <c r="G335" s="20">
        <f>$C335*E335</f>
        <v>0</v>
      </c>
      <c r="H335" s="20">
        <f>C335*D335*D335</f>
        <v>0</v>
      </c>
      <c r="I335" s="20">
        <f>C335*D335*D335*D335</f>
        <v>0</v>
      </c>
      <c r="J335" s="20">
        <f>C335*D335*D335*D335*D335</f>
        <v>0</v>
      </c>
      <c r="K335" s="20">
        <f>C335*E335*D335</f>
        <v>0</v>
      </c>
      <c r="L335" s="20">
        <f>C335*E335*D335*D335</f>
        <v>0</v>
      </c>
      <c r="M335" s="20">
        <f t="shared" ca="1" si="59"/>
        <v>-6.7567042333805966E-3</v>
      </c>
      <c r="N335" s="20">
        <f ca="1">C335*(M335-E335)^2</f>
        <v>0</v>
      </c>
      <c r="O335" s="33">
        <f ca="1">(C335*O$1-O$2*F335+O$3*H335)^2</f>
        <v>0</v>
      </c>
      <c r="P335" s="20">
        <f ca="1">(-C335*O$2+O$4*F335-O$5*H335)^2</f>
        <v>0</v>
      </c>
      <c r="Q335" s="20">
        <f ca="1">+(C335*O$3-F335*O$5+H335*O$6)^2</f>
        <v>0</v>
      </c>
      <c r="R335" s="11">
        <f t="shared" ca="1" si="60"/>
        <v>6.7567042333805966E-3</v>
      </c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</row>
    <row r="336" spans="1:3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</row>
    <row r="337" spans="1:3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</row>
    <row r="338" spans="1:35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</row>
    <row r="339" spans="1:3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</row>
    <row r="340" spans="1:3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</row>
    <row r="341" spans="1:35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</row>
    <row r="342" spans="1:3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</row>
    <row r="343" spans="1:3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</row>
    <row r="344" spans="1:35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</row>
    <row r="345" spans="1:3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</row>
    <row r="346" spans="1:3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</row>
    <row r="347" spans="1:35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</row>
    <row r="348" spans="1:3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</row>
    <row r="349" spans="1:3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</row>
    <row r="350" spans="1:35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</row>
    <row r="351" spans="1:3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</row>
    <row r="352" spans="1:3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</row>
    <row r="353" spans="1:35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</row>
    <row r="354" spans="1:3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</row>
    <row r="355" spans="1:3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</row>
    <row r="356" spans="1:35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</row>
    <row r="357" spans="1:3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</row>
    <row r="358" spans="1:3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</row>
    <row r="359" spans="1:35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</row>
    <row r="360" spans="1:3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</row>
    <row r="361" spans="1:3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</row>
    <row r="362" spans="1:35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</row>
    <row r="363" spans="1:3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</row>
    <row r="364" spans="1:3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</row>
    <row r="365" spans="1:35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</row>
    <row r="366" spans="1:3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</row>
    <row r="367" spans="1:3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</row>
    <row r="368" spans="1:35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</row>
    <row r="369" spans="1:3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</row>
    <row r="370" spans="1:3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</row>
    <row r="371" spans="1:35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</row>
    <row r="372" spans="1:3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</row>
    <row r="373" spans="1:3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</row>
    <row r="374" spans="1:35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</row>
    <row r="375" spans="1:3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</row>
    <row r="376" spans="1:3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</row>
    <row r="377" spans="1:35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</row>
    <row r="378" spans="1:3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</row>
    <row r="379" spans="1:3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</row>
    <row r="380" spans="1:35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</row>
    <row r="381" spans="1:3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</row>
    <row r="382" spans="1:3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</row>
    <row r="383" spans="1:35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</row>
    <row r="384" spans="1:35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</row>
    <row r="385" spans="1:3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</row>
    <row r="386" spans="1:35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</row>
    <row r="387" spans="1:35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</row>
    <row r="388" spans="1:3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</row>
    <row r="389" spans="1:35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</row>
    <row r="390" spans="1:35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</row>
    <row r="391" spans="1:3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</row>
    <row r="392" spans="1:35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</row>
    <row r="393" spans="1:35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</row>
    <row r="394" spans="1:3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</row>
    <row r="395" spans="1:35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</row>
    <row r="396" spans="1:35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</row>
    <row r="397" spans="1:3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</row>
    <row r="398" spans="1:35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</row>
    <row r="399" spans="1:35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</row>
    <row r="400" spans="1:3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</row>
    <row r="401" spans="1:35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</row>
    <row r="402" spans="1:35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</row>
    <row r="403" spans="1:3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</row>
    <row r="404" spans="1:35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</row>
    <row r="405" spans="1:35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</row>
    <row r="406" spans="1:3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</row>
    <row r="407" spans="1:35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</row>
    <row r="408" spans="1:35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</row>
    <row r="409" spans="1:3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</row>
    <row r="410" spans="1:35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</row>
    <row r="411" spans="1:35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</row>
    <row r="412" spans="1:3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</row>
    <row r="413" spans="1:35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</row>
    <row r="414" spans="1:35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</row>
    <row r="415" spans="1:3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</row>
    <row r="416" spans="1:35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</row>
    <row r="417" spans="1:35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</row>
    <row r="418" spans="1:3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</row>
    <row r="419" spans="1:35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</row>
    <row r="420" spans="1:35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</row>
    <row r="421" spans="1:3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</row>
    <row r="422" spans="1:35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</row>
    <row r="423" spans="1:35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</row>
    <row r="424" spans="1:35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</row>
    <row r="425" spans="1:35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</row>
    <row r="426" spans="1:35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</row>
    <row r="427" spans="1:35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</row>
    <row r="428" spans="1:35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</row>
    <row r="429" spans="1:35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</row>
    <row r="430" spans="1:35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</row>
    <row r="431" spans="1:35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</row>
    <row r="432" spans="1:35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</row>
    <row r="433" spans="1:35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</row>
    <row r="434" spans="1:35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</row>
    <row r="435" spans="1:35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</row>
    <row r="436" spans="1:35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</row>
    <row r="437" spans="1:35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</row>
    <row r="438" spans="1:35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</row>
    <row r="439" spans="1:35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</row>
    <row r="440" spans="1:35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</row>
    <row r="441" spans="1:35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</row>
    <row r="442" spans="1:35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</row>
    <row r="443" spans="1:35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</row>
    <row r="444" spans="1:35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</row>
    <row r="445" spans="1:35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</row>
    <row r="446" spans="1:35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</row>
    <row r="447" spans="1:35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</row>
    <row r="448" spans="1:35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</row>
    <row r="449" spans="1:35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</row>
    <row r="450" spans="1:35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</row>
    <row r="451" spans="1:35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</row>
    <row r="452" spans="1:35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</row>
    <row r="453" spans="1:35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</row>
    <row r="454" spans="1:35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</row>
    <row r="455" spans="1:35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</row>
    <row r="456" spans="1:35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</row>
    <row r="457" spans="1:35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</row>
    <row r="458" spans="1:35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</row>
    <row r="459" spans="1:35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</row>
    <row r="460" spans="1:35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</row>
    <row r="461" spans="1:35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</row>
    <row r="462" spans="1:35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</row>
    <row r="463" spans="1:35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</row>
    <row r="464" spans="1:35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</row>
    <row r="465" spans="1:35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</row>
    <row r="466" spans="1:35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</row>
    <row r="467" spans="1:35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</row>
    <row r="468" spans="1:35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</row>
    <row r="469" spans="1:35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</row>
    <row r="470" spans="1:35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</row>
    <row r="471" spans="1:35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</row>
    <row r="472" spans="1:35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</row>
    <row r="473" spans="1:35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</row>
    <row r="474" spans="1:35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</row>
    <row r="475" spans="1:35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</row>
    <row r="476" spans="1:35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</row>
    <row r="477" spans="1:35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</row>
    <row r="478" spans="1:35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</row>
    <row r="479" spans="1:35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</row>
    <row r="480" spans="1:35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</row>
    <row r="481" spans="1:35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</row>
    <row r="482" spans="1:35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</row>
    <row r="483" spans="1:35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</row>
    <row r="484" spans="1:35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</row>
    <row r="485" spans="1:35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</row>
    <row r="486" spans="1:35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</row>
    <row r="487" spans="1:35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</row>
    <row r="488" spans="1:35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</row>
    <row r="489" spans="1:35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</row>
    <row r="490" spans="1:35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</row>
    <row r="491" spans="1:35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</row>
    <row r="492" spans="1:35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</row>
    <row r="493" spans="1:35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</row>
    <row r="494" spans="1:35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</row>
    <row r="495" spans="1:35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</row>
    <row r="496" spans="1:35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</row>
    <row r="497" spans="1:35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</row>
    <row r="498" spans="1:35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</row>
    <row r="499" spans="1:35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</row>
    <row r="500" spans="1:35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</row>
    <row r="501" spans="1:35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</row>
    <row r="502" spans="1:35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</row>
    <row r="503" spans="1:35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</row>
    <row r="504" spans="1:35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</row>
    <row r="505" spans="1:35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</row>
    <row r="506" spans="1:35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</row>
    <row r="507" spans="1:35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</row>
    <row r="508" spans="1:35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</row>
    <row r="509" spans="1:35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</row>
    <row r="510" spans="1:35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</row>
    <row r="511" spans="1:35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</row>
    <row r="512" spans="1:35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</row>
    <row r="513" spans="1:35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</row>
    <row r="514" spans="1:35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</row>
    <row r="515" spans="1:35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</row>
    <row r="516" spans="1:35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</row>
    <row r="517" spans="1:35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</row>
    <row r="518" spans="1:35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</row>
    <row r="519" spans="1:35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</row>
    <row r="520" spans="1:35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</row>
    <row r="521" spans="1:35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</row>
    <row r="522" spans="1:35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</row>
    <row r="523" spans="1:35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</row>
    <row r="524" spans="1:35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</row>
    <row r="525" spans="1:35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</row>
    <row r="526" spans="1:35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</row>
    <row r="527" spans="1:35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</row>
    <row r="528" spans="1:35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</row>
    <row r="529" spans="1:35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</row>
    <row r="530" spans="1:35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</row>
    <row r="531" spans="1:35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</row>
    <row r="532" spans="1:35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</row>
    <row r="533" spans="1:35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</row>
    <row r="534" spans="1:35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</row>
    <row r="535" spans="1:35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</row>
    <row r="536" spans="1:35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</row>
    <row r="537" spans="1:35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</row>
    <row r="538" spans="1:35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</row>
    <row r="539" spans="1:35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</row>
    <row r="540" spans="1:35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</row>
    <row r="541" spans="1:35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</row>
    <row r="542" spans="1:35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</row>
    <row r="543" spans="1:35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</row>
    <row r="544" spans="1:35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</row>
    <row r="545" spans="1:35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</row>
    <row r="546" spans="1:35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</row>
    <row r="547" spans="1:35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</row>
    <row r="548" spans="1:35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</row>
    <row r="549" spans="1:35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</row>
    <row r="550" spans="1:35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</row>
    <row r="551" spans="1:35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</row>
    <row r="552" spans="1:35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</row>
    <row r="553" spans="1:35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</row>
    <row r="554" spans="1:35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</row>
    <row r="555" spans="1:35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</row>
    <row r="556" spans="1:35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</row>
    <row r="557" spans="1:35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</row>
    <row r="558" spans="1:35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</row>
    <row r="559" spans="1:35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</row>
    <row r="560" spans="1:35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</row>
    <row r="561" spans="1:35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</row>
    <row r="562" spans="1:35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</row>
    <row r="563" spans="1:35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</row>
    <row r="564" spans="1:35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</row>
    <row r="565" spans="1:35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</row>
    <row r="566" spans="1:35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</row>
    <row r="567" spans="1:35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</row>
    <row r="568" spans="1:35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</row>
    <row r="569" spans="1:35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</row>
    <row r="570" spans="1:35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</row>
    <row r="571" spans="1:35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</row>
    <row r="572" spans="1:35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</row>
    <row r="573" spans="1:35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</row>
    <row r="574" spans="1:35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</row>
    <row r="575" spans="1:35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</row>
    <row r="576" spans="1:35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</row>
    <row r="577" spans="1:35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</row>
    <row r="578" spans="1:35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</row>
    <row r="579" spans="1:35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</row>
    <row r="580" spans="1:35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</row>
    <row r="581" spans="1:35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</row>
    <row r="582" spans="1:35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</row>
    <row r="583" spans="1:35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</row>
    <row r="584" spans="1:35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</row>
    <row r="585" spans="1:35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</row>
    <row r="586" spans="1:35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</row>
    <row r="587" spans="1:35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</row>
    <row r="588" spans="1:35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</row>
    <row r="589" spans="1:35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</row>
    <row r="590" spans="1:35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</row>
    <row r="591" spans="1:35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</row>
    <row r="592" spans="1:35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</row>
    <row r="593" spans="1:35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</row>
    <row r="594" spans="1:35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</row>
    <row r="595" spans="1:35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</row>
    <row r="596" spans="1:35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</row>
    <row r="597" spans="1:35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</row>
    <row r="598" spans="1:35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</row>
    <row r="599" spans="1:35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</row>
    <row r="600" spans="1:35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</row>
    <row r="601" spans="1:35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</row>
    <row r="602" spans="1:35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</row>
    <row r="603" spans="1:35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</row>
    <row r="604" spans="1:35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</row>
    <row r="605" spans="1:35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</row>
    <row r="606" spans="1:35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</row>
    <row r="607" spans="1:35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</row>
    <row r="608" spans="1:35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</row>
    <row r="609" spans="1:35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</row>
    <row r="610" spans="1:35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</row>
    <row r="611" spans="1:35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</row>
    <row r="612" spans="1:35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</row>
    <row r="613" spans="1:35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</row>
    <row r="614" spans="1:35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</row>
    <row r="615" spans="1:35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</row>
    <row r="616" spans="1:35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</row>
    <row r="617" spans="1:35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</row>
    <row r="618" spans="1:35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</row>
    <row r="619" spans="1:35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</row>
    <row r="620" spans="1:35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</row>
    <row r="621" spans="1:35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</row>
    <row r="622" spans="1:35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</row>
    <row r="623" spans="1:35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</row>
    <row r="624" spans="1:35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</row>
    <row r="625" spans="1:35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</row>
    <row r="626" spans="1:35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</row>
    <row r="627" spans="1:35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</row>
    <row r="628" spans="1:35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</row>
    <row r="629" spans="1:35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</row>
    <row r="630" spans="1:35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</row>
    <row r="631" spans="1:35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</row>
    <row r="632" spans="1:35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</row>
    <row r="633" spans="1:35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</row>
    <row r="634" spans="1:35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</row>
    <row r="635" spans="1:35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</row>
    <row r="636" spans="1:35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</row>
    <row r="637" spans="1:35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</row>
    <row r="638" spans="1:35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</row>
    <row r="639" spans="1:35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</row>
    <row r="640" spans="1:35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</row>
    <row r="641" spans="1:35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</row>
    <row r="642" spans="1:35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</row>
    <row r="643" spans="1:35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</row>
    <row r="644" spans="1:35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</row>
    <row r="645" spans="1:35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</row>
    <row r="646" spans="1:35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</row>
    <row r="647" spans="1:35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</row>
    <row r="648" spans="1:35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</row>
    <row r="649" spans="1:35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</row>
    <row r="650" spans="1:35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</row>
    <row r="651" spans="1:35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</row>
    <row r="652" spans="1:35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</row>
    <row r="653" spans="1:35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</row>
    <row r="654" spans="1:35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</row>
    <row r="655" spans="1:35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</row>
    <row r="656" spans="1:35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</row>
    <row r="657" spans="1:35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</row>
    <row r="658" spans="1:35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</row>
    <row r="659" spans="1:35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</row>
    <row r="660" spans="1:35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</row>
    <row r="661" spans="1:35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</row>
    <row r="662" spans="1:35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</row>
    <row r="663" spans="1:35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</row>
    <row r="664" spans="1:35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</row>
    <row r="665" spans="1:35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</row>
    <row r="666" spans="1:35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</row>
    <row r="667" spans="1:35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</row>
    <row r="668" spans="1:35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</row>
    <row r="669" spans="1:35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</row>
    <row r="670" spans="1:35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</row>
    <row r="671" spans="1:35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</row>
    <row r="672" spans="1:35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</row>
    <row r="673" spans="1:35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</row>
    <row r="674" spans="1:35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</row>
    <row r="675" spans="1:35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</row>
    <row r="676" spans="1:35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</row>
    <row r="677" spans="1:35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</row>
    <row r="678" spans="1:35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</row>
    <row r="679" spans="1:35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</row>
    <row r="680" spans="1:35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</row>
    <row r="681" spans="1:35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</row>
    <row r="682" spans="1:35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</row>
    <row r="683" spans="1:35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</row>
    <row r="684" spans="1:35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</row>
    <row r="685" spans="1:35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</row>
    <row r="686" spans="1:35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</row>
    <row r="687" spans="1:35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</row>
    <row r="688" spans="1:35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</row>
    <row r="689" spans="1:35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</row>
    <row r="690" spans="1:35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</row>
    <row r="691" spans="1:35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</row>
    <row r="692" spans="1:35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</row>
    <row r="693" spans="1:35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</row>
    <row r="694" spans="1:35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</row>
    <row r="695" spans="1:35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</row>
    <row r="696" spans="1:35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</row>
    <row r="697" spans="1:35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</row>
    <row r="698" spans="1:35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</row>
    <row r="699" spans="1:35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</row>
    <row r="700" spans="1:35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</row>
    <row r="701" spans="1:35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</row>
    <row r="702" spans="1:35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</row>
    <row r="703" spans="1:35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</row>
    <row r="704" spans="1:35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</row>
    <row r="705" spans="1:35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</row>
    <row r="706" spans="1:35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</row>
    <row r="707" spans="1:35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</row>
    <row r="708" spans="1:35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</row>
    <row r="709" spans="1:35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</row>
    <row r="710" spans="1:35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</row>
    <row r="711" spans="1:35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</row>
    <row r="712" spans="1:35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</row>
    <row r="713" spans="1:35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</row>
    <row r="714" spans="1:35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</row>
    <row r="715" spans="1:35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</row>
    <row r="716" spans="1:35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</row>
    <row r="717" spans="1:35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</row>
    <row r="718" spans="1:35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</row>
    <row r="719" spans="1:35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</row>
    <row r="720" spans="1:35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</row>
    <row r="721" spans="1:35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</row>
    <row r="722" spans="1:35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</row>
    <row r="723" spans="1:35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</row>
    <row r="724" spans="1:35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</row>
    <row r="725" spans="1:35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</row>
    <row r="726" spans="1:35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</row>
    <row r="727" spans="1:35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</row>
    <row r="728" spans="1:35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</row>
    <row r="729" spans="1:35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</row>
    <row r="730" spans="1:35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</row>
    <row r="731" spans="1:35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</row>
    <row r="732" spans="1:35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</row>
    <row r="733" spans="1:35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</row>
    <row r="734" spans="1:35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</row>
    <row r="735" spans="1:35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</row>
    <row r="736" spans="1:35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</row>
    <row r="737" spans="1:35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</row>
    <row r="738" spans="1:35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</row>
    <row r="739" spans="1:35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</row>
    <row r="740" spans="1:35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</row>
    <row r="741" spans="1:35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</row>
    <row r="742" spans="1:35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</row>
    <row r="743" spans="1:35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</row>
    <row r="744" spans="1:35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</row>
    <row r="745" spans="1:35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</row>
    <row r="746" spans="1:35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</row>
    <row r="747" spans="1:35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</row>
    <row r="748" spans="1:35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</row>
    <row r="749" spans="1:35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</row>
    <row r="750" spans="1:35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</row>
    <row r="751" spans="1:35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</row>
    <row r="752" spans="1:35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</row>
    <row r="753" spans="1:35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</row>
    <row r="754" spans="1:35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</row>
    <row r="755" spans="1:35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</row>
    <row r="756" spans="1:35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</row>
    <row r="757" spans="1:35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</row>
    <row r="758" spans="1:35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</row>
    <row r="759" spans="1:35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</row>
    <row r="760" spans="1:35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</row>
    <row r="761" spans="1:35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</row>
    <row r="762" spans="1:35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</row>
    <row r="763" spans="1:35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</row>
    <row r="764" spans="1:35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</row>
    <row r="765" spans="1:35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</row>
    <row r="766" spans="1:35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</row>
    <row r="767" spans="1:35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</row>
    <row r="768" spans="1:35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</row>
    <row r="769" spans="1:35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</row>
    <row r="770" spans="1:35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</row>
    <row r="771" spans="1:35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</row>
    <row r="772" spans="1:35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</row>
    <row r="773" spans="1:35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</row>
    <row r="774" spans="1:35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</row>
    <row r="775" spans="1:35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</row>
    <row r="776" spans="1:35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</row>
    <row r="777" spans="1:35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</row>
    <row r="778" spans="1:35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</row>
    <row r="779" spans="1:35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</row>
    <row r="780" spans="1:35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</row>
    <row r="781" spans="1:35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</row>
    <row r="782" spans="1:35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</row>
    <row r="783" spans="1:35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</row>
    <row r="784" spans="1:35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</row>
    <row r="785" spans="1:35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</row>
    <row r="786" spans="1:35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</row>
    <row r="787" spans="1:35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</row>
    <row r="788" spans="1:35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</row>
    <row r="789" spans="1:35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</row>
    <row r="790" spans="1:35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</row>
    <row r="791" spans="1:35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</row>
    <row r="792" spans="1:35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</row>
    <row r="793" spans="1:35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</row>
    <row r="794" spans="1:35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</row>
    <row r="795" spans="1:35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</row>
    <row r="796" spans="1:35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</row>
    <row r="797" spans="1:35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</row>
    <row r="798" spans="1:35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</row>
    <row r="799" spans="1:35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</row>
    <row r="800" spans="1:35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</row>
    <row r="801" spans="1:35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</row>
    <row r="802" spans="1:35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</row>
    <row r="803" spans="1:35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</row>
    <row r="804" spans="1:35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</row>
    <row r="805" spans="1:35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</row>
    <row r="806" spans="1:35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</row>
    <row r="807" spans="1:35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</row>
    <row r="808" spans="1:35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</row>
    <row r="809" spans="1:35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</row>
    <row r="810" spans="1:35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</row>
    <row r="811" spans="1:35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</row>
    <row r="812" spans="1:35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</row>
    <row r="813" spans="1:35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</row>
    <row r="814" spans="1:35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</row>
    <row r="815" spans="1:35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</row>
    <row r="816" spans="1:35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</row>
    <row r="817" spans="1:35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</row>
    <row r="818" spans="1:35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</row>
    <row r="819" spans="1:35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</row>
    <row r="820" spans="1:35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</row>
    <row r="821" spans="1:35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</row>
    <row r="822" spans="1:35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</row>
    <row r="823" spans="1:35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</row>
    <row r="824" spans="1:35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</row>
    <row r="825" spans="1:35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</row>
    <row r="826" spans="1:35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</row>
    <row r="827" spans="1:35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</row>
    <row r="828" spans="1:35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</row>
    <row r="829" spans="1:35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</row>
    <row r="830" spans="1:35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</row>
    <row r="831" spans="1:35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</row>
    <row r="832" spans="1:35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</row>
    <row r="833" spans="1:35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</row>
    <row r="834" spans="1:35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</row>
    <row r="835" spans="1:35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</row>
    <row r="836" spans="1:35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</row>
    <row r="837" spans="1:35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</row>
    <row r="838" spans="1:35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</row>
    <row r="839" spans="1:35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</row>
    <row r="840" spans="1:35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</row>
    <row r="841" spans="1:35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</row>
    <row r="842" spans="1:35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</row>
    <row r="843" spans="1:35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</row>
    <row r="844" spans="1:35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</row>
    <row r="845" spans="1:35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</row>
    <row r="846" spans="1:35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</row>
    <row r="847" spans="1:35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</row>
    <row r="848" spans="1:35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</row>
    <row r="849" spans="1:35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</row>
    <row r="850" spans="1:35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</row>
    <row r="851" spans="1:35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</row>
    <row r="852" spans="1:35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</row>
    <row r="853" spans="1:35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</row>
    <row r="854" spans="1:35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</row>
    <row r="855" spans="1:35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</row>
    <row r="856" spans="1:35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</row>
    <row r="857" spans="1:35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</row>
    <row r="858" spans="1:35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</row>
    <row r="859" spans="1:35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</row>
    <row r="860" spans="1:35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</row>
    <row r="861" spans="1:35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</row>
    <row r="862" spans="1:35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</row>
    <row r="863" spans="1:35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</row>
    <row r="864" spans="1:35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</row>
    <row r="865" spans="1:35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</row>
    <row r="866" spans="1:35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</row>
    <row r="867" spans="1:35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</row>
    <row r="868" spans="1:35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</row>
    <row r="869" spans="1:35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</row>
    <row r="870" spans="1:35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</row>
    <row r="871" spans="1:35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</row>
    <row r="872" spans="1:35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</row>
    <row r="873" spans="1:35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</row>
    <row r="874" spans="1:35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</row>
    <row r="875" spans="1:35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</row>
    <row r="876" spans="1:35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</row>
    <row r="877" spans="1:35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</row>
    <row r="878" spans="1:35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</row>
    <row r="879" spans="1:35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</row>
    <row r="880" spans="1:35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</row>
    <row r="881" spans="1:35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</row>
    <row r="882" spans="1:35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</row>
    <row r="883" spans="1:35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</row>
    <row r="884" spans="1:35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</row>
    <row r="885" spans="1:35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</row>
    <row r="886" spans="1:35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</row>
    <row r="887" spans="1:35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</row>
    <row r="888" spans="1:35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</row>
    <row r="889" spans="1:35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</row>
    <row r="890" spans="1:35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</row>
    <row r="891" spans="1:35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</row>
    <row r="892" spans="1:35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</row>
    <row r="893" spans="1:35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</row>
    <row r="894" spans="1:35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</row>
    <row r="895" spans="1:35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</row>
    <row r="896" spans="1:35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</row>
    <row r="897" spans="1:35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</row>
    <row r="898" spans="1:35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</row>
    <row r="899" spans="1:35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</row>
    <row r="900" spans="1:35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</row>
    <row r="901" spans="1:35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</row>
    <row r="902" spans="1:35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</row>
    <row r="903" spans="1:35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</row>
    <row r="904" spans="1:35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</row>
    <row r="905" spans="1:35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</row>
    <row r="906" spans="1:35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</row>
    <row r="907" spans="1:35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</row>
    <row r="908" spans="1:35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</row>
    <row r="909" spans="1:35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</row>
    <row r="910" spans="1:35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</row>
    <row r="911" spans="1:35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</row>
    <row r="912" spans="1:35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</row>
    <row r="913" spans="1:35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</row>
    <row r="914" spans="1:35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</row>
    <row r="915" spans="1:35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</row>
    <row r="916" spans="1:35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</row>
    <row r="917" spans="1:35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</row>
    <row r="918" spans="1:35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</row>
    <row r="919" spans="1:35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</row>
    <row r="920" spans="1:35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</row>
    <row r="921" spans="1:35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</row>
    <row r="922" spans="1:35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</row>
    <row r="923" spans="1:35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</row>
    <row r="924" spans="1:35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</row>
    <row r="925" spans="1:35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</row>
    <row r="926" spans="1:35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</row>
    <row r="927" spans="1:35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</row>
    <row r="928" spans="1:35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</row>
    <row r="929" spans="1:35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</row>
    <row r="930" spans="1:35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</row>
    <row r="931" spans="1:35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</row>
    <row r="932" spans="1:35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</row>
    <row r="933" spans="1:35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</row>
    <row r="934" spans="1:35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</row>
    <row r="935" spans="1:35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</row>
    <row r="936" spans="1:35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</row>
    <row r="937" spans="1:35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</row>
    <row r="938" spans="1:35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</row>
    <row r="939" spans="1:35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</row>
    <row r="940" spans="1:35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</row>
    <row r="941" spans="1:35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</row>
    <row r="942" spans="1:35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</row>
    <row r="943" spans="1:35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</row>
    <row r="944" spans="1:35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</row>
    <row r="945" spans="1:35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</row>
    <row r="946" spans="1:35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</row>
    <row r="947" spans="1:35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workbookViewId="0">
      <selection activeCell="A41" sqref="A41:D46"/>
    </sheetView>
  </sheetViews>
  <sheetFormatPr defaultRowHeight="12.75" x14ac:dyDescent="0.2"/>
  <cols>
    <col min="2" max="2" width="9.140625" style="2"/>
    <col min="5" max="5" width="16.5703125" customWidth="1"/>
  </cols>
  <sheetData>
    <row r="1" spans="1:13" x14ac:dyDescent="0.2">
      <c r="A1" t="s">
        <v>165</v>
      </c>
    </row>
    <row r="3" spans="1:13" x14ac:dyDescent="0.2">
      <c r="A3" s="77" t="s">
        <v>166</v>
      </c>
    </row>
    <row r="11" spans="1:13" x14ac:dyDescent="0.2">
      <c r="A11" t="s">
        <v>152</v>
      </c>
      <c r="B11" s="2" t="s">
        <v>51</v>
      </c>
      <c r="C11">
        <v>28672.659</v>
      </c>
      <c r="D11" t="s">
        <v>53</v>
      </c>
      <c r="E11">
        <f>VLOOKUP(C11,Active!C$21:E$93,3,FALSE)</f>
        <v>-41002.647363217555</v>
      </c>
      <c r="J11" t="s">
        <v>153</v>
      </c>
      <c r="L11">
        <v>-41003</v>
      </c>
      <c r="M11">
        <v>-1.52E-2</v>
      </c>
    </row>
    <row r="12" spans="1:13" x14ac:dyDescent="0.2">
      <c r="A12" t="s">
        <v>152</v>
      </c>
      <c r="B12" s="2" t="s">
        <v>51</v>
      </c>
      <c r="C12">
        <v>28699.612000000001</v>
      </c>
      <c r="D12" t="s">
        <v>53</v>
      </c>
      <c r="E12">
        <f>VLOOKUP(C12,Active!C$21:E$93,3,FALSE)</f>
        <v>-40931.704451296995</v>
      </c>
      <c r="J12" t="s">
        <v>153</v>
      </c>
      <c r="L12">
        <v>-40932</v>
      </c>
      <c r="M12">
        <v>-3.6799999999999999E-2</v>
      </c>
    </row>
    <row r="13" spans="1:13" x14ac:dyDescent="0.2">
      <c r="A13" t="s">
        <v>152</v>
      </c>
      <c r="B13" s="2" t="s">
        <v>40</v>
      </c>
      <c r="C13">
        <v>28722.623</v>
      </c>
      <c r="D13" t="s">
        <v>53</v>
      </c>
      <c r="E13">
        <f>VLOOKUP(C13,Active!C$21:E$93,3,FALSE)</f>
        <v>-40871.137265966834</v>
      </c>
      <c r="J13" t="s">
        <v>153</v>
      </c>
      <c r="L13">
        <v>-40871</v>
      </c>
      <c r="M13">
        <v>-1.12E-2</v>
      </c>
    </row>
    <row r="14" spans="1:13" x14ac:dyDescent="0.2">
      <c r="A14" t="s">
        <v>152</v>
      </c>
      <c r="B14" s="2" t="s">
        <v>51</v>
      </c>
      <c r="C14">
        <v>28830.322</v>
      </c>
      <c r="D14" t="s">
        <v>53</v>
      </c>
      <c r="E14">
        <f>VLOOKUP(C14,Active!C$21:E$93,3,FALSE)</f>
        <v>-40587.663045251807</v>
      </c>
      <c r="J14" t="s">
        <v>153</v>
      </c>
      <c r="L14">
        <v>-40588</v>
      </c>
      <c r="M14">
        <v>-2.07E-2</v>
      </c>
    </row>
    <row r="15" spans="1:13" x14ac:dyDescent="0.2">
      <c r="A15" t="s">
        <v>152</v>
      </c>
      <c r="B15" s="2" t="s">
        <v>40</v>
      </c>
      <c r="C15">
        <v>28842.3</v>
      </c>
      <c r="D15" t="s">
        <v>53</v>
      </c>
      <c r="E15">
        <f>VLOOKUP(C15,Active!C$21:E$93,3,FALSE)</f>
        <v>-40556.135786728293</v>
      </c>
      <c r="J15" t="s">
        <v>153</v>
      </c>
      <c r="L15">
        <v>-40556</v>
      </c>
      <c r="M15">
        <v>-1.03E-2</v>
      </c>
    </row>
    <row r="16" spans="1:13" x14ac:dyDescent="0.2">
      <c r="A16" t="s">
        <v>152</v>
      </c>
      <c r="B16" s="2" t="s">
        <v>40</v>
      </c>
      <c r="C16">
        <v>28861.294999999998</v>
      </c>
      <c r="D16" t="s">
        <v>53</v>
      </c>
      <c r="E16">
        <f>VLOOKUP(C16,Active!C$21:E$93,3,FALSE)</f>
        <v>-40506.139103170586</v>
      </c>
      <c r="J16" t="s">
        <v>153</v>
      </c>
      <c r="L16">
        <v>-40506</v>
      </c>
      <c r="M16">
        <v>-1.15E-2</v>
      </c>
    </row>
    <row r="17" spans="1:13" x14ac:dyDescent="0.2">
      <c r="A17" t="s">
        <v>152</v>
      </c>
      <c r="B17" s="2" t="s">
        <v>51</v>
      </c>
      <c r="C17">
        <v>36781.440000000002</v>
      </c>
      <c r="D17" t="s">
        <v>53</v>
      </c>
      <c r="E17">
        <f>VLOOKUP(C17,Active!C$21:E$93,3,FALSE)</f>
        <v>-19659.548774337425</v>
      </c>
      <c r="J17" t="s">
        <v>153</v>
      </c>
      <c r="L17">
        <v>-19660</v>
      </c>
      <c r="M17">
        <v>4.7800000000000002E-2</v>
      </c>
    </row>
    <row r="18" spans="1:13" x14ac:dyDescent="0.2">
      <c r="A18" t="s">
        <v>152</v>
      </c>
      <c r="B18" s="2" t="s">
        <v>51</v>
      </c>
      <c r="C18">
        <v>36784.491999999998</v>
      </c>
      <c r="D18" t="s">
        <v>53</v>
      </c>
      <c r="E18">
        <f>VLOOKUP(C18,Active!C$21:E$93,3,FALSE)</f>
        <v>-19651.515614125899</v>
      </c>
      <c r="J18" t="s">
        <v>153</v>
      </c>
      <c r="L18">
        <v>-19652</v>
      </c>
      <c r="M18">
        <v>6.0400000000000002E-2</v>
      </c>
    </row>
    <row r="19" spans="1:13" x14ac:dyDescent="0.2">
      <c r="A19" t="s">
        <v>152</v>
      </c>
      <c r="B19" s="2" t="s">
        <v>40</v>
      </c>
      <c r="C19">
        <v>36788.476000000002</v>
      </c>
      <c r="D19" t="s">
        <v>53</v>
      </c>
      <c r="E19">
        <f>VLOOKUP(C19,Active!C$21:E$93,3,FALSE)</f>
        <v>-19641.02933945919</v>
      </c>
      <c r="J19" t="s">
        <v>153</v>
      </c>
      <c r="L19">
        <v>-19641</v>
      </c>
      <c r="M19">
        <v>5.5300000000000002E-2</v>
      </c>
    </row>
    <row r="20" spans="1:13" x14ac:dyDescent="0.2">
      <c r="A20" t="s">
        <v>152</v>
      </c>
      <c r="B20" s="2" t="s">
        <v>51</v>
      </c>
      <c r="C20">
        <v>36789.442000000003</v>
      </c>
      <c r="D20" t="s">
        <v>53</v>
      </c>
      <c r="E20">
        <f>VLOOKUP(C20,Active!C$21:E$93,3,FALSE)</f>
        <v>-19638.486733704161</v>
      </c>
      <c r="J20" t="s">
        <v>153</v>
      </c>
      <c r="L20">
        <v>-19639</v>
      </c>
      <c r="M20">
        <v>7.1400000000000005E-2</v>
      </c>
    </row>
    <row r="21" spans="1:13" x14ac:dyDescent="0.2">
      <c r="A21" t="s">
        <v>152</v>
      </c>
      <c r="B21" s="2" t="s">
        <v>51</v>
      </c>
      <c r="C21">
        <v>36811.459000000003</v>
      </c>
      <c r="D21" t="s">
        <v>53</v>
      </c>
      <c r="E21">
        <f>VLOOKUP(C21,Active!C$21:E$93,3,FALSE)</f>
        <v>-19580.535852846562</v>
      </c>
      <c r="J21" t="s">
        <v>153</v>
      </c>
      <c r="L21">
        <v>-19581</v>
      </c>
      <c r="M21">
        <v>5.28E-2</v>
      </c>
    </row>
    <row r="22" spans="1:13" x14ac:dyDescent="0.2">
      <c r="A22" t="s">
        <v>152</v>
      </c>
      <c r="B22" s="2" t="s">
        <v>40</v>
      </c>
      <c r="C22">
        <v>36842.464</v>
      </c>
      <c r="D22" t="s">
        <v>53</v>
      </c>
      <c r="E22">
        <f>VLOOKUP(C22,Active!C$21:E$93,3,FALSE)</f>
        <v>-19498.927683659582</v>
      </c>
      <c r="J22" t="s">
        <v>153</v>
      </c>
      <c r="L22">
        <v>-19499</v>
      </c>
      <c r="M22">
        <v>9.4100000000000003E-2</v>
      </c>
    </row>
    <row r="23" spans="1:13" x14ac:dyDescent="0.2">
      <c r="A23" t="s">
        <v>152</v>
      </c>
      <c r="B23" s="2" t="s">
        <v>40</v>
      </c>
      <c r="C23">
        <v>36847.375</v>
      </c>
      <c r="D23" t="s">
        <v>53</v>
      </c>
      <c r="E23">
        <f>VLOOKUP(C23,Active!C$21:E$93,3,FALSE)</f>
        <v>-19486.001455022997</v>
      </c>
      <c r="J23" t="s">
        <v>153</v>
      </c>
      <c r="L23">
        <v>-19486</v>
      </c>
      <c r="M23">
        <v>6.6100000000000006E-2</v>
      </c>
    </row>
    <row r="24" spans="1:13" x14ac:dyDescent="0.2">
      <c r="A24" t="s">
        <v>154</v>
      </c>
      <c r="B24" s="2" t="s">
        <v>40</v>
      </c>
      <c r="C24">
        <v>38283.495999999999</v>
      </c>
      <c r="D24" t="s">
        <v>53</v>
      </c>
      <c r="E24">
        <f>VLOOKUP(C24,Active!C$21:E$93,3,FALSE)</f>
        <v>-15705.991600451625</v>
      </c>
      <c r="J24" t="s">
        <v>153</v>
      </c>
      <c r="L24">
        <v>-15706</v>
      </c>
      <c r="M24">
        <v>7.4300000000000005E-2</v>
      </c>
    </row>
    <row r="25" spans="1:13" x14ac:dyDescent="0.2">
      <c r="A25" t="s">
        <v>154</v>
      </c>
      <c r="B25" s="2" t="s">
        <v>51</v>
      </c>
      <c r="C25">
        <v>38295.451000000001</v>
      </c>
      <c r="D25" t="s">
        <v>53</v>
      </c>
      <c r="E25">
        <f>VLOOKUP(C25,Active!C$21:E$93,3,FALSE)</f>
        <v>-15674.524880160365</v>
      </c>
      <c r="J25" t="s">
        <v>153</v>
      </c>
      <c r="L25">
        <v>-15675</v>
      </c>
      <c r="M25">
        <v>6.1699999999999998E-2</v>
      </c>
    </row>
    <row r="26" spans="1:13" x14ac:dyDescent="0.2">
      <c r="A26" t="s">
        <v>154</v>
      </c>
      <c r="B26" s="2" t="s">
        <v>40</v>
      </c>
      <c r="C26">
        <v>38315.413999999997</v>
      </c>
      <c r="D26" t="s">
        <v>53</v>
      </c>
      <c r="E26">
        <f>VLOOKUP(C26,Active!C$21:E$93,3,FALSE)</f>
        <v>-15621.980326653525</v>
      </c>
      <c r="J26" t="s">
        <v>153</v>
      </c>
      <c r="L26">
        <v>-15622</v>
      </c>
      <c r="M26">
        <v>7.8700000000000006E-2</v>
      </c>
    </row>
    <row r="27" spans="1:13" x14ac:dyDescent="0.2">
      <c r="A27" t="s">
        <v>154</v>
      </c>
      <c r="B27" s="2" t="s">
        <v>40</v>
      </c>
      <c r="C27">
        <v>38318.413999999997</v>
      </c>
      <c r="D27" t="s">
        <v>53</v>
      </c>
      <c r="E27">
        <f>VLOOKUP(C27,Active!C$21:E$93,3,FALSE)</f>
        <v>-15614.084035488844</v>
      </c>
      <c r="J27" t="s">
        <v>153</v>
      </c>
      <c r="L27">
        <v>-15614</v>
      </c>
      <c r="M27">
        <v>3.9300000000000002E-2</v>
      </c>
    </row>
    <row r="28" spans="1:13" x14ac:dyDescent="0.2">
      <c r="A28" t="s">
        <v>154</v>
      </c>
      <c r="B28" s="2" t="s">
        <v>51</v>
      </c>
      <c r="C28">
        <v>38319.373</v>
      </c>
      <c r="D28" t="s">
        <v>53</v>
      </c>
      <c r="E28">
        <f>VLOOKUP(C28,Active!C$21:E$93,3,FALSE)</f>
        <v>-15611.559854413194</v>
      </c>
      <c r="J28" t="s">
        <v>153</v>
      </c>
      <c r="L28">
        <v>-15612</v>
      </c>
      <c r="M28">
        <v>4.8500000000000001E-2</v>
      </c>
    </row>
    <row r="29" spans="1:13" x14ac:dyDescent="0.2">
      <c r="A29" t="s">
        <v>154</v>
      </c>
      <c r="B29" s="2" t="s">
        <v>40</v>
      </c>
      <c r="C29">
        <v>38339.337</v>
      </c>
      <c r="D29" t="s">
        <v>53</v>
      </c>
      <c r="E29">
        <f>VLOOKUP(C29,Active!C$21:E$93,3,FALSE)</f>
        <v>-15559.012668809291</v>
      </c>
      <c r="J29" t="s">
        <v>153</v>
      </c>
      <c r="L29">
        <v>-15559</v>
      </c>
      <c r="M29">
        <v>6.6500000000000004E-2</v>
      </c>
    </row>
    <row r="30" spans="1:13" x14ac:dyDescent="0.2">
      <c r="A30" t="s">
        <v>154</v>
      </c>
      <c r="B30" s="2" t="s">
        <v>40</v>
      </c>
      <c r="C30">
        <v>38355.303999999996</v>
      </c>
      <c r="D30" t="s">
        <v>53</v>
      </c>
      <c r="E30">
        <f>VLOOKUP(C30,Active!C$21:E$93,3,FALSE)</f>
        <v>-15516.985975133808</v>
      </c>
      <c r="J30" t="s">
        <v>153</v>
      </c>
      <c r="L30">
        <v>-15517</v>
      </c>
      <c r="M30">
        <v>7.6700000000000004E-2</v>
      </c>
    </row>
    <row r="31" spans="1:13" x14ac:dyDescent="0.2">
      <c r="A31" t="s">
        <v>154</v>
      </c>
      <c r="B31" s="2" t="s">
        <v>40</v>
      </c>
      <c r="C31">
        <v>38642.493000000002</v>
      </c>
      <c r="D31" t="s">
        <v>53</v>
      </c>
      <c r="E31">
        <f>VLOOKUP(C31,Active!C$21:E$93,3,FALSE)</f>
        <v>-14761.076654035849</v>
      </c>
      <c r="J31" t="s">
        <v>153</v>
      </c>
      <c r="L31">
        <v>-14761</v>
      </c>
      <c r="M31">
        <v>4.3200000000000002E-2</v>
      </c>
    </row>
    <row r="32" spans="1:13" x14ac:dyDescent="0.2">
      <c r="A32" t="s">
        <v>154</v>
      </c>
      <c r="B32" s="2" t="s">
        <v>51</v>
      </c>
      <c r="C32">
        <v>38694.394999999997</v>
      </c>
      <c r="D32" t="s">
        <v>53</v>
      </c>
      <c r="E32">
        <f>VLOOKUP(C32,Active!C$21:E$93,3,FALSE)</f>
        <v>-14624.465552692758</v>
      </c>
      <c r="J32" t="s">
        <v>153</v>
      </c>
      <c r="L32">
        <v>-14625</v>
      </c>
      <c r="M32">
        <v>8.5500000000000007E-2</v>
      </c>
    </row>
    <row r="33" spans="1:13" x14ac:dyDescent="0.2">
      <c r="A33" t="s">
        <v>154</v>
      </c>
      <c r="B33" s="2" t="s">
        <v>40</v>
      </c>
      <c r="C33">
        <v>38711.307000000001</v>
      </c>
      <c r="D33" t="s">
        <v>53</v>
      </c>
      <c r="E33">
        <f>VLOOKUP(C33,Active!C$21:E$93,3,FALSE)</f>
        <v>-14579.95152730038</v>
      </c>
      <c r="J33" t="s">
        <v>153</v>
      </c>
      <c r="L33">
        <v>-14580</v>
      </c>
      <c r="M33">
        <v>9.0899999999999995E-2</v>
      </c>
    </row>
    <row r="34" spans="1:13" x14ac:dyDescent="0.2">
      <c r="A34" t="s">
        <v>154</v>
      </c>
      <c r="B34" s="2" t="s">
        <v>40</v>
      </c>
      <c r="C34">
        <v>39006.504000000001</v>
      </c>
      <c r="D34" t="s">
        <v>53</v>
      </c>
      <c r="E34">
        <f>VLOOKUP(C34,Active!C$21:E$93,3,FALSE)</f>
        <v>-13802.964372986848</v>
      </c>
      <c r="J34" t="s">
        <v>153</v>
      </c>
      <c r="L34">
        <v>-13803</v>
      </c>
      <c r="M34">
        <v>8.6999999999999994E-2</v>
      </c>
    </row>
    <row r="35" spans="1:13" x14ac:dyDescent="0.2">
      <c r="A35" t="s">
        <v>154</v>
      </c>
      <c r="B35" s="2" t="s">
        <v>51</v>
      </c>
      <c r="C35">
        <v>39361.535000000003</v>
      </c>
      <c r="D35" t="s">
        <v>53</v>
      </c>
      <c r="E35">
        <f>VLOOKUP(C35,Active!C$21:E$93,3,FALSE)</f>
        <v>-12868.488323490781</v>
      </c>
      <c r="J35" t="s">
        <v>153</v>
      </c>
      <c r="L35">
        <v>-12869</v>
      </c>
      <c r="M35">
        <v>7.9000000000000001E-2</v>
      </c>
    </row>
    <row r="36" spans="1:13" x14ac:dyDescent="0.2">
      <c r="A36" t="s">
        <v>154</v>
      </c>
      <c r="B36" s="2" t="s">
        <v>40</v>
      </c>
      <c r="C36">
        <v>39389.457999999999</v>
      </c>
      <c r="D36" t="s">
        <v>53</v>
      </c>
      <c r="E36">
        <f>VLOOKUP(C36,Active!C$21:E$93,3,FALSE)</f>
        <v>-12794.992277426989</v>
      </c>
      <c r="J36" t="s">
        <v>153</v>
      </c>
      <c r="L36">
        <v>-12795</v>
      </c>
      <c r="M36">
        <v>7.7600000000000002E-2</v>
      </c>
    </row>
    <row r="37" spans="1:13" x14ac:dyDescent="0.2">
      <c r="A37" t="s">
        <v>154</v>
      </c>
      <c r="B37" s="2" t="s">
        <v>51</v>
      </c>
      <c r="C37">
        <v>39414.322999999997</v>
      </c>
      <c r="D37" t="s">
        <v>53</v>
      </c>
      <c r="E37">
        <f>VLOOKUP(C37,Active!C$21:E$93,3,FALSE)</f>
        <v>-12729.545184157058</v>
      </c>
      <c r="J37" t="s">
        <v>153</v>
      </c>
      <c r="L37">
        <v>-12730</v>
      </c>
      <c r="M37">
        <v>5.7500000000000002E-2</v>
      </c>
    </row>
    <row r="38" spans="1:13" x14ac:dyDescent="0.2">
      <c r="A38" t="s">
        <v>154</v>
      </c>
      <c r="B38" s="2" t="s">
        <v>40</v>
      </c>
      <c r="C38">
        <v>39445.313999999998</v>
      </c>
      <c r="D38" t="s">
        <v>53</v>
      </c>
      <c r="E38">
        <f>VLOOKUP(C38,Active!C$21:E$93,3,FALSE)</f>
        <v>-12647.973864328833</v>
      </c>
      <c r="J38" t="s">
        <v>153</v>
      </c>
      <c r="L38">
        <v>-12648</v>
      </c>
      <c r="M38">
        <v>8.48E-2</v>
      </c>
    </row>
    <row r="39" spans="1:13" x14ac:dyDescent="0.2">
      <c r="A39" t="s">
        <v>154</v>
      </c>
      <c r="B39" s="2" t="s">
        <v>51</v>
      </c>
      <c r="C39">
        <v>39768.436999999998</v>
      </c>
      <c r="D39" t="s">
        <v>53</v>
      </c>
      <c r="E39">
        <f>VLOOKUP(C39,Active!C$21:E$93,3,FALSE)</f>
        <v>-11797.482767660333</v>
      </c>
      <c r="J39" t="s">
        <v>153</v>
      </c>
      <c r="L39">
        <v>-11798</v>
      </c>
      <c r="M39">
        <v>8.2400000000000001E-2</v>
      </c>
    </row>
    <row r="40" spans="1:13" x14ac:dyDescent="0.2">
      <c r="A40" t="s">
        <v>156</v>
      </c>
      <c r="B40" s="2" t="s">
        <v>40</v>
      </c>
      <c r="C40">
        <v>44250.586300000003</v>
      </c>
      <c r="D40" t="s">
        <v>155</v>
      </c>
      <c r="E40">
        <f>VLOOKUP(C40,Active!C$21:E$93,3,FALSE)</f>
        <v>-3.0795535281376425E-2</v>
      </c>
      <c r="K40" t="s">
        <v>157</v>
      </c>
      <c r="L40">
        <v>0</v>
      </c>
      <c r="M40">
        <v>7.8299999999999995E-2</v>
      </c>
    </row>
    <row r="41" spans="1:13" x14ac:dyDescent="0.2">
      <c r="A41" t="s">
        <v>161</v>
      </c>
      <c r="B41" s="2" t="s">
        <v>40</v>
      </c>
      <c r="C41">
        <v>51868.81</v>
      </c>
      <c r="D41" t="s">
        <v>160</v>
      </c>
      <c r="E41" t="e">
        <f>VLOOKUP(C41,Active!C$21:E$93,3,FALSE)</f>
        <v>#N/A</v>
      </c>
      <c r="J41" t="s">
        <v>162</v>
      </c>
      <c r="L41">
        <v>20052</v>
      </c>
      <c r="M41">
        <v>6.6000000000000003E-2</v>
      </c>
    </row>
    <row r="42" spans="1:13" x14ac:dyDescent="0.2">
      <c r="A42" t="s">
        <v>154</v>
      </c>
      <c r="B42" s="2" t="s">
        <v>51</v>
      </c>
      <c r="C42">
        <v>38643.497000000003</v>
      </c>
      <c r="D42" t="s">
        <v>53</v>
      </c>
      <c r="E42">
        <f>VLOOKUP(C42,Active!C$21:E$93,3,FALSE)</f>
        <v>-14758.434028592734</v>
      </c>
      <c r="J42" t="s">
        <v>153</v>
      </c>
      <c r="L42">
        <v>-14759</v>
      </c>
      <c r="M42">
        <v>9.7299999999999998E-2</v>
      </c>
    </row>
    <row r="43" spans="1:13" x14ac:dyDescent="0.2">
      <c r="A43" t="s">
        <v>154</v>
      </c>
      <c r="B43" s="2" t="s">
        <v>51</v>
      </c>
      <c r="C43">
        <v>38726.271000000001</v>
      </c>
      <c r="D43" t="s">
        <v>53</v>
      </c>
      <c r="E43">
        <f>VLOOKUP(C43,Active!C$21:E$93,3,FALSE)</f>
        <v>-14540.564826970947</v>
      </c>
      <c r="J43" t="s">
        <v>153</v>
      </c>
      <c r="L43">
        <v>-14541</v>
      </c>
      <c r="M43">
        <v>4.7899999999999998E-2</v>
      </c>
    </row>
    <row r="44" spans="1:13" x14ac:dyDescent="0.2">
      <c r="A44" t="s">
        <v>154</v>
      </c>
      <c r="B44" s="2" t="s">
        <v>51</v>
      </c>
      <c r="C44">
        <v>39444.315000000002</v>
      </c>
      <c r="D44" t="s">
        <v>53</v>
      </c>
      <c r="E44">
        <f>VLOOKUP(C44,Active!C$21:E$93,3,FALSE)</f>
        <v>-12650.603329286661</v>
      </c>
      <c r="J44" t="s">
        <v>153</v>
      </c>
      <c r="L44">
        <v>-12651</v>
      </c>
      <c r="M44">
        <v>3.5499999999999997E-2</v>
      </c>
    </row>
    <row r="45" spans="1:13" x14ac:dyDescent="0.2">
      <c r="A45" t="s">
        <v>163</v>
      </c>
      <c r="B45" s="2" t="s">
        <v>40</v>
      </c>
      <c r="C45">
        <v>56271.688800000004</v>
      </c>
      <c r="D45" t="s">
        <v>111</v>
      </c>
      <c r="E45" t="e">
        <f>VLOOKUP(C45,Active!C$21:E$93,3,FALSE)</f>
        <v>#N/A</v>
      </c>
      <c r="J45" t="s">
        <v>164</v>
      </c>
      <c r="L45">
        <v>31641</v>
      </c>
      <c r="M45">
        <v>5.4999999999999997E-3</v>
      </c>
    </row>
    <row r="46" spans="1:13" x14ac:dyDescent="0.2">
      <c r="A46" t="s">
        <v>158</v>
      </c>
      <c r="B46" s="2" t="s">
        <v>51</v>
      </c>
      <c r="C46">
        <v>48500.226000000002</v>
      </c>
      <c r="D46" t="s">
        <v>63</v>
      </c>
      <c r="E46">
        <f>VLOOKUP(C46,Active!C$21:E$93,3,FALSE)</f>
        <v>11185.433343195184</v>
      </c>
      <c r="J46" t="s">
        <v>159</v>
      </c>
      <c r="L46">
        <v>11185</v>
      </c>
      <c r="M46">
        <v>7.8100000000000003E-2</v>
      </c>
    </row>
  </sheetData>
  <phoneticPr fontId="7" type="noConversion"/>
  <hyperlinks>
    <hyperlink ref="A3" r:id="rId1" xr:uid="{00000000-0004-0000-02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Q_fit</vt:lpstr>
      <vt:lpstr>O-C Gateway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2024-01-16T06:04:18Z</dcterms:modified>
</cp:coreProperties>
</file>