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2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<sst xmlns="http://schemas.openxmlformats.org/spreadsheetml/2006/main" count="160" uniqueCount="120">
  <si>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</si>
  <si>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</si>
  <si>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</si>
  <si>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</si>
  <si>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</si>
  <si>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</si>
  <si>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</si>
  <si>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</si>
  <si>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</si>
  <si>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</si>
  <si>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</si>
  <si>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</si>
  <si>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</si>
  <si>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</si>
  <si>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</si>
  <si>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</si>
  <si>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</si>
  <si>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</si>
  <si>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</si>
  <si>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</si>
  <si>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</si>
  <si>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</si>
  <si>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</si>
  <si>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</si>
  <si>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</si>
  <si>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</si>
  <si>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</si>
  <si>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</si>
  <si>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</si>
  <si>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Bull.44</t>
  </si>
  <si>
    <t>B</t>
  </si>
  <si>
    <t>BBSAG</t>
  </si>
  <si>
    <t>Pinto &amp; Romano MSAI 44.274</t>
  </si>
  <si>
    <t>K.Locher BBS 44</t>
  </si>
  <si>
    <t>ROTSE</t>
  </si>
  <si>
    <t>I</t>
  </si>
  <si>
    <t>R.Diethelm BBS 126</t>
  </si>
  <si>
    <t>Krajci</t>
  </si>
  <si>
    <t>EA/SD</t>
  </si>
  <si>
    <t>IBVS 5690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</si>
  <si>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</si>
  <si>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</si>
  <si>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</si>
  <si>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</si>
  <si>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</si>
  <si>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</si>
  <si>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</si>
  <si>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</si>
  <si>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</si>
  <si>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</si>
  <si>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OEJV 0003</t>
  </si>
  <si>
    <t>IBVS 6011</t>
  </si>
  <si>
    <t>ER Psc / GSC 0582-1271</t>
  </si>
  <si>
    <t>Formerly HI Peg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</si>
  <si>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</si>
  <si>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</si>
  <si>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</si>
  <si>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</si>
  <si>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</si>
  <si>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</si>
  <si>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</si>
  <si>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</si>
  <si>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</si>
  <si>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</si>
  <si>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</si>
  <si>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</si>
  <si>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2439816.226 </t>
  </si>
  <si>
    <t> 21.11.1967 17:25 </t>
  </si>
  <si>
    <t> -0.036 </t>
  </si>
  <si>
    <t>P </t>
  </si>
  <si>
    <t> Pinto &amp; Romano </t>
  </si>
  <si>
    <t> MSAI 44.274 </t>
  </si>
  <si>
    <t>2440088.455 </t>
  </si>
  <si>
    <t> 19.08.1968 22:55 </t>
  </si>
  <si>
    <t> 0.000 </t>
  </si>
  <si>
    <t>2440511.352 </t>
  </si>
  <si>
    <t> 16.10.1969 20:26 </t>
  </si>
  <si>
    <t> 0.026 </t>
  </si>
  <si>
    <t>2441245.347 </t>
  </si>
  <si>
    <t> 20.10.1971 20:19 </t>
  </si>
  <si>
    <t> 0.073 </t>
  </si>
  <si>
    <t>2441271.264 </t>
  </si>
  <si>
    <t> 15.11.1971 18:20 </t>
  </si>
  <si>
    <t> 0.067 </t>
  </si>
  <si>
    <t>2444072.557 </t>
  </si>
  <si>
    <t> 18.07.1979 01:22 </t>
  </si>
  <si>
    <t> 0.042 </t>
  </si>
  <si>
    <t>V </t>
  </si>
  <si>
    <t> K.Locher </t>
  </si>
  <si>
    <t> BBS 44 </t>
  </si>
  <si>
    <t>2452118.5522 </t>
  </si>
  <si>
    <t> 28.07.2001 01:15 </t>
  </si>
  <si>
    <t> 0.1493 </t>
  </si>
  <si>
    <t>E </t>
  </si>
  <si>
    <t>?</t>
  </si>
  <si>
    <t> R.Diethelm </t>
  </si>
  <si>
    <t> BBS 126 </t>
  </si>
  <si>
    <t>2453322.382 </t>
  </si>
  <si>
    <t> 12.11.2004 21:10 </t>
  </si>
  <si>
    <t> 0.174 </t>
  </si>
  <si>
    <t>OEJV 0003 </t>
  </si>
  <si>
    <t>2453346.6818 </t>
  </si>
  <si>
    <t> 07.12.2004 04:21 </t>
  </si>
  <si>
    <t> 0.1711 </t>
  </si>
  <si>
    <t> T.Krajci </t>
  </si>
  <si>
    <t>IBVS 5690 </t>
  </si>
  <si>
    <t>2454704.4263 </t>
  </si>
  <si>
    <t> 25.08.2008 22:13 </t>
  </si>
  <si>
    <t> 0.1922 </t>
  </si>
  <si>
    <t>C </t>
  </si>
  <si>
    <t>-I</t>
  </si>
  <si>
    <t> F.Agerer </t>
  </si>
  <si>
    <t>BAVM 203 </t>
  </si>
  <si>
    <t>2455498.3309 </t>
  </si>
  <si>
    <t> 28.10.2010 19:56 </t>
  </si>
  <si>
    <t>9511</t>
  </si>
  <si>
    <t> 0.2013 </t>
  </si>
  <si>
    <t>o</t>
  </si>
  <si>
    <t> U.Schmidt </t>
  </si>
  <si>
    <t>BAVM 215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</si>
</sst>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 Psc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5"/>
          <c:w val="0.901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7483761"/>
        <c:axId val="23136122"/>
      </c:scatterChart>
      <c:val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crossBetween val="midCat"/>
        <c:dispUnits/>
      </c:val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2925"/>
          <c:w val="0.884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14</xdr:col>
      <xdr:colOff>285750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10000" y="0"/>
        <a:ext cx="5429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bav-astro.de/sfs/BAVM_link.php?BAVMnr=203" TargetMode="External" /><Relationship Id="rId4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4" ht="12.75">
      <c r="A2" t="s">
        <v>24</v>
      </c>
      <c r="B2" s="10" t="s">
        <v>38</v>
      </c>
      <c r="D2" s="30" t="s">
        <v>53</v>
      </c>
    </row>
    <row r="4" spans="1:4" ht="12.75">
      <c r="A4" s="7" t="s">
        <v>0</v>
      </c>
      <c r="C4" s="3">
        <v>40088.455</v>
      </c>
      <c r="D4" s="4">
        <v>1.620195</v>
      </c>
    </row>
    <row r="6" ht="12.75">
      <c r="A6" s="7" t="s">
        <v>1</v>
      </c>
    </row>
    <row r="7" spans="1:3" ht="12.75">
      <c r="A7" t="s">
        <v>2</v>
      </c>
      <c r="C7">
        <f>+C4</f>
        <v>40088.455</v>
      </c>
    </row>
    <row r="8" spans="1:3" ht="12.75">
      <c r="A8" t="s">
        <v>3</v>
      </c>
      <c r="C8">
        <f>+D4</f>
        <v>1.620195</v>
      </c>
    </row>
    <row r="9" spans="1:5" ht="12.75">
      <c r="A9" s="12" t="s">
        <v>40</v>
      </c>
      <c r="B9" s="13"/>
      <c r="C9" s="14">
        <v>-9.5</v>
      </c>
      <c r="D9" s="13" t="s">
        <v>41</v>
      </c>
      <c r="E9" s="13"/>
    </row>
    <row r="10" spans="1:5" ht="13.5" thickBot="1">
      <c r="A10" s="13"/>
      <c r="B10" s="13"/>
      <c r="C10" s="6" t="s">
        <v>20</v>
      </c>
      <c r="D10" s="6" t="s">
        <v>21</v>
      </c>
      <c r="E10" s="13"/>
    </row>
    <row r="11" spans="1:7" ht="12.75">
      <c r="A11" s="13" t="s">
        <v>16</v>
      </c>
      <c r="B11" s="13"/>
      <c r="C11" s="28">
        <f ca="1">INTERCEPT(INDIRECT($G$11):G992,INDIRECT($F$11):F992)</f>
        <v>-0.03872464903948186</v>
      </c>
      <c r="D11" s="5"/>
      <c r="E11" s="13"/>
      <c r="F11" s="29" t="str">
        <f>"F"&amp;E19</f>
        <v>F28</v>
      </c>
      <c r="G11" s="30" t="str">
        <f>"G"&amp;E19</f>
        <v>G28</v>
      </c>
    </row>
    <row r="12" spans="1:5" ht="12.75">
      <c r="A12" s="13" t="s">
        <v>17</v>
      </c>
      <c r="B12" s="13"/>
      <c r="C12" s="28">
        <f ca="1">SLOPE(INDIRECT($G$11):G992,INDIRECT($F$11):F992)</f>
        <v>2.5397128750429247E-05</v>
      </c>
      <c r="D12" s="5"/>
      <c r="E12" s="13"/>
    </row>
    <row r="13" spans="1:5" ht="12.75">
      <c r="A13" s="13" t="s">
        <v>19</v>
      </c>
      <c r="B13" s="13"/>
      <c r="C13" s="5" t="s">
        <v>14</v>
      </c>
      <c r="D13" s="17" t="s">
        <v>47</v>
      </c>
      <c r="E13" s="14">
        <v>1</v>
      </c>
    </row>
    <row r="14" spans="1:5" ht="12.75">
      <c r="A14" s="13"/>
      <c r="B14" s="13"/>
      <c r="C14" s="13"/>
      <c r="D14" s="17" t="s">
        <v>42</v>
      </c>
      <c r="E14" s="18">
        <f ca="1">NOW()+15018.5+$C$9/24</f>
        <v>59906.71058321759</v>
      </c>
    </row>
    <row r="15" spans="1:5" ht="12.75">
      <c r="A15" s="15" t="s">
        <v>18</v>
      </c>
      <c r="B15" s="13"/>
      <c r="C15" s="16">
        <f>(C7+C11)+(C8+C12)*INT(MAX(F21:F3533))</f>
        <v>55867.74272298786</v>
      </c>
      <c r="D15" s="17" t="s">
        <v>48</v>
      </c>
      <c r="E15" s="18">
        <f>ROUND(2*(E14-$C$7)/$C$8,0)/2+E13</f>
        <v>12233</v>
      </c>
    </row>
    <row r="16" spans="1:5" ht="12.75">
      <c r="A16" s="19" t="s">
        <v>4</v>
      </c>
      <c r="B16" s="13"/>
      <c r="C16" s="20">
        <f>+C8+C12</f>
        <v>1.6202203971287505</v>
      </c>
      <c r="D16" s="17" t="s">
        <v>43</v>
      </c>
      <c r="E16" s="30">
        <f>ROUND(2*(E14-$C$15)/$C$16,0)/2+E13</f>
        <v>2494</v>
      </c>
    </row>
    <row r="17" spans="1:5" ht="13.5" thickBot="1">
      <c r="A17" s="17" t="s">
        <v>44</v>
      </c>
      <c r="B17" s="13"/>
      <c r="C17" s="13">
        <f>COUNT(C21:C2191)</f>
        <v>14</v>
      </c>
      <c r="D17" s="17" t="s">
        <v>45</v>
      </c>
      <c r="E17" s="21">
        <f>+$C$15+$C$16*E16-15018.5-$C$9/24</f>
        <v>44890.4682267603</v>
      </c>
    </row>
    <row r="18" spans="1:5" ht="12.75">
      <c r="A18" s="19" t="s">
        <v>5</v>
      </c>
      <c r="B18" s="13"/>
      <c r="C18" s="22">
        <f>+C15</f>
        <v>55867.74272298786</v>
      </c>
      <c r="D18" s="23">
        <f>+C16</f>
        <v>1.6202203971287505</v>
      </c>
      <c r="E18" s="24" t="s">
        <v>46</v>
      </c>
    </row>
    <row r="19" spans="1:5" ht="13.5" thickTop="1">
      <c r="A19" s="31" t="s">
        <v>49</v>
      </c>
      <c r="E19" s="32">
        <v>28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31</v>
      </c>
      <c r="J20" s="9" t="s">
        <v>34</v>
      </c>
      <c r="K20" s="9" t="s">
        <v>37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32</v>
      </c>
      <c r="B21" s="5"/>
      <c r="C21" s="25">
        <v>39816.226</v>
      </c>
      <c r="D21" s="25"/>
      <c r="E21">
        <f aca="true" t="shared" si="0" ref="E21:E34">+(C21-C$7)/C$8</f>
        <v>-168.0223676779643</v>
      </c>
      <c r="F21">
        <f aca="true" t="shared" si="1" ref="F21:F34">ROUND(2*E21,0)/2</f>
        <v>-168</v>
      </c>
      <c r="G21">
        <f aca="true" t="shared" si="2" ref="G21:G34">+C21-(C$7+F21*C$8)</f>
        <v>-0.036240000001271255</v>
      </c>
      <c r="N21">
        <f>G21</f>
        <v>-0.036240000001271255</v>
      </c>
      <c r="Q21" s="2">
        <f aca="true" t="shared" si="3" ref="Q21:Q34">+C21-15018.5</f>
        <v>24797.726000000002</v>
      </c>
    </row>
    <row r="22" spans="1:17" ht="12.75">
      <c r="A22" t="s">
        <v>12</v>
      </c>
      <c r="B22" s="5"/>
      <c r="C22" s="26">
        <v>40088.455</v>
      </c>
      <c r="D22" s="26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Q22" s="2">
        <f t="shared" si="3"/>
        <v>25069.955</v>
      </c>
    </row>
    <row r="23" spans="1:17" ht="12.75">
      <c r="A23" t="s">
        <v>32</v>
      </c>
      <c r="B23" s="5"/>
      <c r="C23" s="25">
        <v>40511.352</v>
      </c>
      <c r="D23" s="25"/>
      <c r="E23">
        <f t="shared" si="0"/>
        <v>261.01611225809063</v>
      </c>
      <c r="F23">
        <f t="shared" si="1"/>
        <v>261</v>
      </c>
      <c r="G23">
        <f t="shared" si="2"/>
        <v>0.026104999997187406</v>
      </c>
      <c r="N23">
        <f>G23</f>
        <v>0.026104999997187406</v>
      </c>
      <c r="Q23" s="2">
        <f t="shared" si="3"/>
        <v>25492.852</v>
      </c>
    </row>
    <row r="24" spans="1:17" ht="12.75">
      <c r="A24" t="s">
        <v>32</v>
      </c>
      <c r="B24" s="5"/>
      <c r="C24" s="25">
        <v>41245.347</v>
      </c>
      <c r="D24" s="25"/>
      <c r="E24">
        <f t="shared" si="0"/>
        <v>714.0449143467297</v>
      </c>
      <c r="F24">
        <f t="shared" si="1"/>
        <v>714</v>
      </c>
      <c r="G24">
        <f t="shared" si="2"/>
        <v>0.07276999999885447</v>
      </c>
      <c r="N24">
        <f>G24</f>
        <v>0.07276999999885447</v>
      </c>
      <c r="Q24" s="2">
        <f t="shared" si="3"/>
        <v>26226.847</v>
      </c>
    </row>
    <row r="25" spans="1:17" ht="12.75">
      <c r="A25" t="s">
        <v>32</v>
      </c>
      <c r="B25" s="5"/>
      <c r="C25" s="25">
        <v>41271.264</v>
      </c>
      <c r="D25" s="25"/>
      <c r="E25">
        <f t="shared" si="0"/>
        <v>730.0411370236305</v>
      </c>
      <c r="F25">
        <f t="shared" si="1"/>
        <v>730</v>
      </c>
      <c r="G25">
        <f t="shared" si="2"/>
        <v>0.06665000000066357</v>
      </c>
      <c r="N25">
        <f>G25</f>
        <v>0.06665000000066357</v>
      </c>
      <c r="Q25" s="2">
        <f t="shared" si="3"/>
        <v>26252.764000000003</v>
      </c>
    </row>
    <row r="26" spans="1:30" ht="12.75">
      <c r="A26" t="s">
        <v>29</v>
      </c>
      <c r="B26" s="5"/>
      <c r="C26" s="27">
        <v>44072.557</v>
      </c>
      <c r="D26" s="26"/>
      <c r="E26">
        <f t="shared" si="0"/>
        <v>2459.026228324368</v>
      </c>
      <c r="F26">
        <f t="shared" si="1"/>
        <v>2459</v>
      </c>
      <c r="G26">
        <f t="shared" si="2"/>
        <v>0.04249500000150874</v>
      </c>
      <c r="I26">
        <f>+G26</f>
        <v>0.04249500000150874</v>
      </c>
      <c r="Q26" s="2">
        <f t="shared" si="3"/>
        <v>29054.057</v>
      </c>
      <c r="AA26">
        <v>6</v>
      </c>
      <c r="AB26" t="s">
        <v>28</v>
      </c>
      <c r="AD26" t="s">
        <v>30</v>
      </c>
    </row>
    <row r="27" spans="1:17" ht="12.75">
      <c r="A27" t="s">
        <v>33</v>
      </c>
      <c r="B27" s="5"/>
      <c r="C27" s="25">
        <v>44072.557</v>
      </c>
      <c r="D27" s="25"/>
      <c r="E27">
        <f t="shared" si="0"/>
        <v>2459.026228324368</v>
      </c>
      <c r="F27">
        <f t="shared" si="1"/>
        <v>2459</v>
      </c>
      <c r="G27">
        <f t="shared" si="2"/>
        <v>0.04249500000150874</v>
      </c>
      <c r="N27">
        <f>G27</f>
        <v>0.04249500000150874</v>
      </c>
      <c r="Q27" s="2">
        <f t="shared" si="3"/>
        <v>29054.057</v>
      </c>
    </row>
    <row r="28" spans="1:17" ht="12.75">
      <c r="A28" t="s">
        <v>34</v>
      </c>
      <c r="B28" s="5" t="s">
        <v>35</v>
      </c>
      <c r="C28" s="25">
        <v>51454.258122675</v>
      </c>
      <c r="D28" s="25"/>
      <c r="E28">
        <f t="shared" si="0"/>
        <v>7015.083445310593</v>
      </c>
      <c r="F28">
        <f t="shared" si="1"/>
        <v>7015</v>
      </c>
      <c r="G28">
        <f t="shared" si="2"/>
        <v>0.13519767499383306</v>
      </c>
      <c r="J28">
        <f>G28</f>
        <v>0.13519767499383306</v>
      </c>
      <c r="O28">
        <f aca="true" t="shared" si="4" ref="O28:O34">+C$11+C$12*$F28</f>
        <v>0.1394362091447793</v>
      </c>
      <c r="Q28" s="2">
        <f t="shared" si="3"/>
        <v>36435.758122675</v>
      </c>
    </row>
    <row r="29" spans="1:17" ht="12.75">
      <c r="A29" t="s">
        <v>36</v>
      </c>
      <c r="B29" s="5"/>
      <c r="C29" s="25">
        <v>52118.5522</v>
      </c>
      <c r="D29" s="25"/>
      <c r="E29">
        <f t="shared" si="0"/>
        <v>7425.092164832008</v>
      </c>
      <c r="F29">
        <f t="shared" si="1"/>
        <v>7425</v>
      </c>
      <c r="G29">
        <f t="shared" si="2"/>
        <v>0.14932499999849824</v>
      </c>
      <c r="N29">
        <f>G29</f>
        <v>0.14932499999849824</v>
      </c>
      <c r="O29">
        <f t="shared" si="4"/>
        <v>0.1498490319324553</v>
      </c>
      <c r="Q29" s="2">
        <f t="shared" si="3"/>
        <v>37100.0522</v>
      </c>
    </row>
    <row r="30" spans="1:17" ht="12.75">
      <c r="A30" s="33" t="s">
        <v>50</v>
      </c>
      <c r="B30" s="34" t="s">
        <v>35</v>
      </c>
      <c r="C30" s="33">
        <v>53322.382</v>
      </c>
      <c r="D30" s="33">
        <v>0.005</v>
      </c>
      <c r="E30">
        <f t="shared" si="0"/>
        <v>8168.107542610609</v>
      </c>
      <c r="F30">
        <f t="shared" si="1"/>
        <v>8168</v>
      </c>
      <c r="G30">
        <f t="shared" si="2"/>
        <v>0.17423999999300577</v>
      </c>
      <c r="N30">
        <f>G30</f>
        <v>0.17423999999300577</v>
      </c>
      <c r="O30">
        <f t="shared" si="4"/>
        <v>0.16871909859402423</v>
      </c>
      <c r="Q30" s="2">
        <f t="shared" si="3"/>
        <v>38303.882</v>
      </c>
    </row>
    <row r="31" spans="1:17" ht="12.75">
      <c r="A31" s="11" t="s">
        <v>39</v>
      </c>
      <c r="B31" s="5" t="s">
        <v>35</v>
      </c>
      <c r="C31" s="25">
        <v>53346.6818</v>
      </c>
      <c r="D31" s="25">
        <v>0.001</v>
      </c>
      <c r="E31">
        <f t="shared" si="0"/>
        <v>8183.105613830432</v>
      </c>
      <c r="F31">
        <f t="shared" si="1"/>
        <v>8183</v>
      </c>
      <c r="G31">
        <f t="shared" si="2"/>
        <v>0.17111499999737134</v>
      </c>
      <c r="K31">
        <f>G31</f>
        <v>0.17111499999737134</v>
      </c>
      <c r="O31">
        <f t="shared" si="4"/>
        <v>0.16910005552528068</v>
      </c>
      <c r="Q31" s="2">
        <f t="shared" si="3"/>
        <v>38328.1818</v>
      </c>
    </row>
    <row r="32" spans="1:17" ht="12.75">
      <c r="A32" s="50" t="s">
        <v>112</v>
      </c>
      <c r="B32" s="52" t="s">
        <v>35</v>
      </c>
      <c r="C32" s="51">
        <v>54704.4263</v>
      </c>
      <c r="D32" s="26"/>
      <c r="E32">
        <f t="shared" si="0"/>
        <v>9021.118630782095</v>
      </c>
      <c r="F32">
        <f t="shared" si="1"/>
        <v>9021</v>
      </c>
      <c r="G32">
        <f t="shared" si="2"/>
        <v>0.192204999999376</v>
      </c>
      <c r="N32">
        <f>G32</f>
        <v>0.192204999999376</v>
      </c>
      <c r="O32">
        <f t="shared" si="4"/>
        <v>0.19038284941814038</v>
      </c>
      <c r="Q32" s="2">
        <f t="shared" si="3"/>
        <v>39685.9263</v>
      </c>
    </row>
    <row r="33" spans="1:17" ht="12.75">
      <c r="A33" s="35" t="s">
        <v>54</v>
      </c>
      <c r="B33" s="35"/>
      <c r="C33" s="36">
        <v>55498.3309</v>
      </c>
      <c r="D33" s="36">
        <v>0.0019</v>
      </c>
      <c r="E33">
        <f t="shared" si="0"/>
        <v>9511.124216529492</v>
      </c>
      <c r="F33">
        <f t="shared" si="1"/>
        <v>9511</v>
      </c>
      <c r="G33">
        <f t="shared" si="2"/>
        <v>0.20125499999994645</v>
      </c>
      <c r="N33">
        <f>G33</f>
        <v>0.20125499999994645</v>
      </c>
      <c r="O33">
        <f t="shared" si="4"/>
        <v>0.20282744250585072</v>
      </c>
      <c r="Q33" s="2">
        <f t="shared" si="3"/>
        <v>40479.8309</v>
      </c>
    </row>
    <row r="34" spans="1:17" ht="12.75">
      <c r="A34" s="33" t="s">
        <v>51</v>
      </c>
      <c r="B34" s="34" t="s">
        <v>35</v>
      </c>
      <c r="C34" s="33">
        <v>55867.7397</v>
      </c>
      <c r="D34" s="33">
        <v>0.0012</v>
      </c>
      <c r="E34">
        <f t="shared" si="0"/>
        <v>9739.1268952194</v>
      </c>
      <c r="F34">
        <f t="shared" si="1"/>
        <v>9739</v>
      </c>
      <c r="G34">
        <f t="shared" si="2"/>
        <v>0.2055949999994482</v>
      </c>
      <c r="N34">
        <f>G34</f>
        <v>0.2055949999994482</v>
      </c>
      <c r="O34">
        <f t="shared" si="4"/>
        <v>0.20861798786094857</v>
      </c>
      <c r="Q34" s="2">
        <f t="shared" si="3"/>
        <v>40849.2397</v>
      </c>
    </row>
    <row r="35" spans="3:4" ht="12.75">
      <c r="C35" s="26"/>
      <c r="D35" s="26"/>
    </row>
    <row r="36" spans="3:4" ht="12.75">
      <c r="C36" s="26"/>
      <c r="D36" s="26"/>
    </row>
    <row r="37" spans="3:4" ht="12.75">
      <c r="C37" s="26"/>
      <c r="D37" s="26"/>
    </row>
    <row r="38" spans="3:4" ht="12.75">
      <c r="C38" s="26"/>
      <c r="D38" s="26"/>
    </row>
    <row r="39" spans="3:4" ht="12.75">
      <c r="C39" s="26"/>
      <c r="D39" s="26"/>
    </row>
    <row r="40" spans="3:4" ht="12.75">
      <c r="C40" s="26"/>
      <c r="D40" s="26"/>
    </row>
    <row r="41" spans="3:4" ht="12.75">
      <c r="C41" s="26"/>
      <c r="D41" s="26"/>
    </row>
    <row r="42" ht="12.75">
      <c r="D42" s="5"/>
    </row>
    <row r="43" ht="12.75">
      <c r="D43" s="5"/>
    </row>
    <row r="44" ht="12.75">
      <c r="D44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2"/>
  <sheetViews>
    <sheetView zoomScalePageLayoutView="0" workbookViewId="0" topLeftCell="A1">
      <selection activeCell="A21" sqref="A21:C21"/>
    </sheetView>
  </sheetViews>
  <sheetFormatPr defaultColWidth="9.140625" defaultRowHeight="12.75"/>
  <cols>
    <col min="1" max="1" width="19.7109375" style="26" customWidth="1"/>
    <col min="2" max="2" width="4.421875" style="13" customWidth="1"/>
    <col min="3" max="3" width="12.7109375" style="26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26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7" t="s">
        <v>55</v>
      </c>
      <c r="I1" s="38" t="s">
        <v>56</v>
      </c>
      <c r="J1" s="39" t="s">
        <v>57</v>
      </c>
    </row>
    <row r="2" spans="9:10" ht="12.75">
      <c r="I2" s="40" t="s">
        <v>58</v>
      </c>
      <c r="J2" s="41" t="s">
        <v>59</v>
      </c>
    </row>
    <row r="3" spans="1:10" ht="12.75">
      <c r="A3" s="42" t="s">
        <v>60</v>
      </c>
      <c r="I3" s="40" t="s">
        <v>61</v>
      </c>
      <c r="J3" s="41" t="s">
        <v>62</v>
      </c>
    </row>
    <row r="4" spans="9:10" ht="12.75">
      <c r="I4" s="40" t="s">
        <v>63</v>
      </c>
      <c r="J4" s="41" t="s">
        <v>62</v>
      </c>
    </row>
    <row r="5" spans="9:10" ht="13.5" thickBot="1">
      <c r="I5" s="43" t="s">
        <v>64</v>
      </c>
      <c r="J5" s="44" t="s">
        <v>65</v>
      </c>
    </row>
    <row r="10" ht="13.5" thickBot="1"/>
    <row r="11" spans="1:16" ht="12.75" customHeight="1" thickBot="1">
      <c r="A11" s="26" t="str">
        <f aca="true" t="shared" si="0" ref="A11:A21">P11</f>
        <v> MSAI 44.274 </v>
      </c>
      <c r="B11" s="5" t="str">
        <f aca="true" t="shared" si="1" ref="B11:B21">IF(H11=INT(H11),"I","II")</f>
        <v>I</v>
      </c>
      <c r="C11" s="26">
        <f aca="true" t="shared" si="2" ref="C11:C21">1*G11</f>
        <v>39816.226</v>
      </c>
      <c r="D11" s="13" t="str">
        <f aca="true" t="shared" si="3" ref="D11:D21">VLOOKUP(F11,I$1:J$5,2,FALSE)</f>
        <v>vis</v>
      </c>
      <c r="E11" s="45">
        <f>VLOOKUP(C11,A!C$21:E$973,3,FALSE)</f>
        <v>-168.0223676779643</v>
      </c>
      <c r="F11" s="5" t="s">
        <v>64</v>
      </c>
      <c r="G11" s="13" t="str">
        <f aca="true" t="shared" si="4" ref="G11:G21">MID(I11,3,LEN(I11)-3)</f>
        <v>39816.226</v>
      </c>
      <c r="H11" s="26">
        <f aca="true" t="shared" si="5" ref="H11:H21">1*K11</f>
        <v>-168</v>
      </c>
      <c r="I11" s="46" t="s">
        <v>66</v>
      </c>
      <c r="J11" s="47" t="s">
        <v>67</v>
      </c>
      <c r="K11" s="46">
        <v>-168</v>
      </c>
      <c r="L11" s="46" t="s">
        <v>68</v>
      </c>
      <c r="M11" s="47" t="s">
        <v>69</v>
      </c>
      <c r="N11" s="47"/>
      <c r="O11" s="48" t="s">
        <v>70</v>
      </c>
      <c r="P11" s="48" t="s">
        <v>71</v>
      </c>
    </row>
    <row r="12" spans="1:16" ht="12.75" customHeight="1" thickBot="1">
      <c r="A12" s="26" t="str">
        <f t="shared" si="0"/>
        <v> MSAI 44.274 </v>
      </c>
      <c r="B12" s="5" t="str">
        <f t="shared" si="1"/>
        <v>I</v>
      </c>
      <c r="C12" s="26">
        <f t="shared" si="2"/>
        <v>40088.455</v>
      </c>
      <c r="D12" s="13" t="str">
        <f t="shared" si="3"/>
        <v>vis</v>
      </c>
      <c r="E12" s="45">
        <f>VLOOKUP(C12,A!C$21:E$973,3,FALSE)</f>
        <v>0</v>
      </c>
      <c r="F12" s="5" t="s">
        <v>64</v>
      </c>
      <c r="G12" s="13" t="str">
        <f t="shared" si="4"/>
        <v>40088.455</v>
      </c>
      <c r="H12" s="26">
        <f t="shared" si="5"/>
        <v>0</v>
      </c>
      <c r="I12" s="46" t="s">
        <v>72</v>
      </c>
      <c r="J12" s="47" t="s">
        <v>73</v>
      </c>
      <c r="K12" s="46">
        <v>0</v>
      </c>
      <c r="L12" s="46" t="s">
        <v>74</v>
      </c>
      <c r="M12" s="47" t="s">
        <v>69</v>
      </c>
      <c r="N12" s="47"/>
      <c r="O12" s="48" t="s">
        <v>70</v>
      </c>
      <c r="P12" s="48" t="s">
        <v>71</v>
      </c>
    </row>
    <row r="13" spans="1:16" ht="12.75" customHeight="1" thickBot="1">
      <c r="A13" s="26" t="str">
        <f t="shared" si="0"/>
        <v> MSAI 44.274 </v>
      </c>
      <c r="B13" s="5" t="str">
        <f t="shared" si="1"/>
        <v>I</v>
      </c>
      <c r="C13" s="26">
        <f t="shared" si="2"/>
        <v>40511.352</v>
      </c>
      <c r="D13" s="13" t="str">
        <f t="shared" si="3"/>
        <v>vis</v>
      </c>
      <c r="E13" s="45">
        <f>VLOOKUP(C13,A!C$21:E$973,3,FALSE)</f>
        <v>261.01611225809063</v>
      </c>
      <c r="F13" s="5" t="s">
        <v>64</v>
      </c>
      <c r="G13" s="13" t="str">
        <f t="shared" si="4"/>
        <v>40511.352</v>
      </c>
      <c r="H13" s="26">
        <f t="shared" si="5"/>
        <v>261</v>
      </c>
      <c r="I13" s="46" t="s">
        <v>75</v>
      </c>
      <c r="J13" s="47" t="s">
        <v>76</v>
      </c>
      <c r="K13" s="46">
        <v>261</v>
      </c>
      <c r="L13" s="46" t="s">
        <v>77</v>
      </c>
      <c r="M13" s="47" t="s">
        <v>69</v>
      </c>
      <c r="N13" s="47"/>
      <c r="O13" s="48" t="s">
        <v>70</v>
      </c>
      <c r="P13" s="48" t="s">
        <v>71</v>
      </c>
    </row>
    <row r="14" spans="1:16" ht="12.75" customHeight="1" thickBot="1">
      <c r="A14" s="26" t="str">
        <f t="shared" si="0"/>
        <v> MSAI 44.274 </v>
      </c>
      <c r="B14" s="5" t="str">
        <f t="shared" si="1"/>
        <v>I</v>
      </c>
      <c r="C14" s="26">
        <f t="shared" si="2"/>
        <v>41245.347</v>
      </c>
      <c r="D14" s="13" t="str">
        <f t="shared" si="3"/>
        <v>vis</v>
      </c>
      <c r="E14" s="45">
        <f>VLOOKUP(C14,A!C$21:E$973,3,FALSE)</f>
        <v>714.0449143467297</v>
      </c>
      <c r="F14" s="5" t="s">
        <v>64</v>
      </c>
      <c r="G14" s="13" t="str">
        <f t="shared" si="4"/>
        <v>41245.347</v>
      </c>
      <c r="H14" s="26">
        <f t="shared" si="5"/>
        <v>714</v>
      </c>
      <c r="I14" s="46" t="s">
        <v>78</v>
      </c>
      <c r="J14" s="47" t="s">
        <v>79</v>
      </c>
      <c r="K14" s="46">
        <v>714</v>
      </c>
      <c r="L14" s="46" t="s">
        <v>80</v>
      </c>
      <c r="M14" s="47" t="s">
        <v>69</v>
      </c>
      <c r="N14" s="47"/>
      <c r="O14" s="48" t="s">
        <v>70</v>
      </c>
      <c r="P14" s="48" t="s">
        <v>71</v>
      </c>
    </row>
    <row r="15" spans="1:16" ht="12.75" customHeight="1" thickBot="1">
      <c r="A15" s="26" t="str">
        <f t="shared" si="0"/>
        <v> MSAI 44.274 </v>
      </c>
      <c r="B15" s="5" t="str">
        <f t="shared" si="1"/>
        <v>I</v>
      </c>
      <c r="C15" s="26">
        <f t="shared" si="2"/>
        <v>41271.264</v>
      </c>
      <c r="D15" s="13" t="str">
        <f t="shared" si="3"/>
        <v>vis</v>
      </c>
      <c r="E15" s="45">
        <f>VLOOKUP(C15,A!C$21:E$973,3,FALSE)</f>
        <v>730.0411370236305</v>
      </c>
      <c r="F15" s="5" t="s">
        <v>64</v>
      </c>
      <c r="G15" s="13" t="str">
        <f t="shared" si="4"/>
        <v>41271.264</v>
      </c>
      <c r="H15" s="26">
        <f t="shared" si="5"/>
        <v>730</v>
      </c>
      <c r="I15" s="46" t="s">
        <v>81</v>
      </c>
      <c r="J15" s="47" t="s">
        <v>82</v>
      </c>
      <c r="K15" s="46">
        <v>730</v>
      </c>
      <c r="L15" s="46" t="s">
        <v>83</v>
      </c>
      <c r="M15" s="47" t="s">
        <v>69</v>
      </c>
      <c r="N15" s="47"/>
      <c r="O15" s="48" t="s">
        <v>70</v>
      </c>
      <c r="P15" s="48" t="s">
        <v>71</v>
      </c>
    </row>
    <row r="16" spans="1:16" ht="12.75" customHeight="1" thickBot="1">
      <c r="A16" s="26" t="str">
        <f t="shared" si="0"/>
        <v> BBS 44 </v>
      </c>
      <c r="B16" s="5" t="str">
        <f t="shared" si="1"/>
        <v>I</v>
      </c>
      <c r="C16" s="26">
        <f t="shared" si="2"/>
        <v>44072.557</v>
      </c>
      <c r="D16" s="13" t="str">
        <f t="shared" si="3"/>
        <v>vis</v>
      </c>
      <c r="E16" s="45">
        <f>VLOOKUP(C16,A!C$21:E$973,3,FALSE)</f>
        <v>2459.026228324368</v>
      </c>
      <c r="F16" s="5" t="s">
        <v>64</v>
      </c>
      <c r="G16" s="13" t="str">
        <f t="shared" si="4"/>
        <v>44072.557</v>
      </c>
      <c r="H16" s="26">
        <f t="shared" si="5"/>
        <v>2459</v>
      </c>
      <c r="I16" s="46" t="s">
        <v>84</v>
      </c>
      <c r="J16" s="47" t="s">
        <v>85</v>
      </c>
      <c r="K16" s="46">
        <v>2459</v>
      </c>
      <c r="L16" s="46" t="s">
        <v>86</v>
      </c>
      <c r="M16" s="47" t="s">
        <v>87</v>
      </c>
      <c r="N16" s="47"/>
      <c r="O16" s="48" t="s">
        <v>88</v>
      </c>
      <c r="P16" s="48" t="s">
        <v>89</v>
      </c>
    </row>
    <row r="17" spans="1:16" ht="12.75" customHeight="1" thickBot="1">
      <c r="A17" s="26" t="str">
        <f t="shared" si="0"/>
        <v> BBS 126 </v>
      </c>
      <c r="B17" s="5" t="str">
        <f t="shared" si="1"/>
        <v>I</v>
      </c>
      <c r="C17" s="26">
        <f t="shared" si="2"/>
        <v>52118.5522</v>
      </c>
      <c r="D17" s="13" t="str">
        <f t="shared" si="3"/>
        <v>vis</v>
      </c>
      <c r="E17" s="45">
        <f>VLOOKUP(C17,A!C$21:E$973,3,FALSE)</f>
        <v>7425.092164832008</v>
      </c>
      <c r="F17" s="5" t="s">
        <v>64</v>
      </c>
      <c r="G17" s="13" t="str">
        <f t="shared" si="4"/>
        <v>52118.5522</v>
      </c>
      <c r="H17" s="26">
        <f t="shared" si="5"/>
        <v>7425</v>
      </c>
      <c r="I17" s="46" t="s">
        <v>90</v>
      </c>
      <c r="J17" s="47" t="s">
        <v>91</v>
      </c>
      <c r="K17" s="46">
        <v>7425</v>
      </c>
      <c r="L17" s="46" t="s">
        <v>92</v>
      </c>
      <c r="M17" s="47" t="s">
        <v>93</v>
      </c>
      <c r="N17" s="47" t="s">
        <v>94</v>
      </c>
      <c r="O17" s="48" t="s">
        <v>95</v>
      </c>
      <c r="P17" s="48" t="s">
        <v>96</v>
      </c>
    </row>
    <row r="18" spans="1:16" ht="12.75" customHeight="1" thickBot="1">
      <c r="A18" s="26" t="str">
        <f t="shared" si="0"/>
        <v>OEJV 0003 </v>
      </c>
      <c r="B18" s="5" t="str">
        <f t="shared" si="1"/>
        <v>I</v>
      </c>
      <c r="C18" s="26">
        <f t="shared" si="2"/>
        <v>53322.382</v>
      </c>
      <c r="D18" s="13" t="str">
        <f t="shared" si="3"/>
        <v>vis</v>
      </c>
      <c r="E18" s="45">
        <f>VLOOKUP(C18,A!C$21:E$973,3,FALSE)</f>
        <v>8168.107542610609</v>
      </c>
      <c r="F18" s="5" t="s">
        <v>64</v>
      </c>
      <c r="G18" s="13" t="str">
        <f t="shared" si="4"/>
        <v>53322.382</v>
      </c>
      <c r="H18" s="26">
        <f t="shared" si="5"/>
        <v>8168</v>
      </c>
      <c r="I18" s="46" t="s">
        <v>97</v>
      </c>
      <c r="J18" s="47" t="s">
        <v>98</v>
      </c>
      <c r="K18" s="46">
        <v>8168</v>
      </c>
      <c r="L18" s="46" t="s">
        <v>99</v>
      </c>
      <c r="M18" s="47" t="s">
        <v>87</v>
      </c>
      <c r="N18" s="47"/>
      <c r="O18" s="48" t="s">
        <v>88</v>
      </c>
      <c r="P18" s="49" t="s">
        <v>100</v>
      </c>
    </row>
    <row r="19" spans="1:16" ht="12.75" customHeight="1" thickBot="1">
      <c r="A19" s="26" t="str">
        <f t="shared" si="0"/>
        <v>IBVS 5690 </v>
      </c>
      <c r="B19" s="5" t="str">
        <f t="shared" si="1"/>
        <v>I</v>
      </c>
      <c r="C19" s="26">
        <f t="shared" si="2"/>
        <v>53346.6818</v>
      </c>
      <c r="D19" s="13" t="str">
        <f t="shared" si="3"/>
        <v>vis</v>
      </c>
      <c r="E19" s="45">
        <f>VLOOKUP(C19,A!C$21:E$973,3,FALSE)</f>
        <v>8183.105613830432</v>
      </c>
      <c r="F19" s="5" t="s">
        <v>64</v>
      </c>
      <c r="G19" s="13" t="str">
        <f t="shared" si="4"/>
        <v>53346.6818</v>
      </c>
      <c r="H19" s="26">
        <f t="shared" si="5"/>
        <v>8183</v>
      </c>
      <c r="I19" s="46" t="s">
        <v>101</v>
      </c>
      <c r="J19" s="47" t="s">
        <v>102</v>
      </c>
      <c r="K19" s="46">
        <v>8183</v>
      </c>
      <c r="L19" s="46" t="s">
        <v>103</v>
      </c>
      <c r="M19" s="47" t="s">
        <v>93</v>
      </c>
      <c r="N19" s="47" t="s">
        <v>94</v>
      </c>
      <c r="O19" s="48" t="s">
        <v>104</v>
      </c>
      <c r="P19" s="49" t="s">
        <v>105</v>
      </c>
    </row>
    <row r="20" spans="1:16" ht="12.75" customHeight="1" thickBot="1">
      <c r="A20" s="26" t="str">
        <f t="shared" si="0"/>
        <v>BAVM 215 </v>
      </c>
      <c r="B20" s="5" t="str">
        <f t="shared" si="1"/>
        <v>I</v>
      </c>
      <c r="C20" s="26">
        <f t="shared" si="2"/>
        <v>55498.3309</v>
      </c>
      <c r="D20" s="13" t="str">
        <f t="shared" si="3"/>
        <v>vis</v>
      </c>
      <c r="E20" s="45">
        <f>VLOOKUP(C20,A!C$21:E$973,3,FALSE)</f>
        <v>9511.124216529492</v>
      </c>
      <c r="F20" s="5" t="s">
        <v>64</v>
      </c>
      <c r="G20" s="13" t="str">
        <f t="shared" si="4"/>
        <v>55498.3309</v>
      </c>
      <c r="H20" s="26">
        <f t="shared" si="5"/>
        <v>9511</v>
      </c>
      <c r="I20" s="46" t="s">
        <v>113</v>
      </c>
      <c r="J20" s="47" t="s">
        <v>114</v>
      </c>
      <c r="K20" s="46" t="s">
        <v>115</v>
      </c>
      <c r="L20" s="46" t="s">
        <v>116</v>
      </c>
      <c r="M20" s="47" t="s">
        <v>109</v>
      </c>
      <c r="N20" s="47" t="s">
        <v>117</v>
      </c>
      <c r="O20" s="48" t="s">
        <v>118</v>
      </c>
      <c r="P20" s="49" t="s">
        <v>119</v>
      </c>
    </row>
    <row r="21" spans="1:16" ht="12.75" customHeight="1" thickBot="1">
      <c r="A21" s="26" t="str">
        <f t="shared" si="0"/>
        <v>BAVM 203 </v>
      </c>
      <c r="B21" s="5" t="str">
        <f t="shared" si="1"/>
        <v>I</v>
      </c>
      <c r="C21" s="26">
        <f t="shared" si="2"/>
        <v>54704.4263</v>
      </c>
      <c r="D21" s="13" t="str">
        <f t="shared" si="3"/>
        <v>vis</v>
      </c>
      <c r="E21" s="45">
        <f>VLOOKUP(C21,A!C$21:E$973,3,FALSE)</f>
        <v>9021.118630782095</v>
      </c>
      <c r="F21" s="5" t="s">
        <v>64</v>
      </c>
      <c r="G21" s="13" t="str">
        <f t="shared" si="4"/>
        <v>54704.4263</v>
      </c>
      <c r="H21" s="26">
        <f t="shared" si="5"/>
        <v>9021</v>
      </c>
      <c r="I21" s="46" t="s">
        <v>106</v>
      </c>
      <c r="J21" s="47" t="s">
        <v>107</v>
      </c>
      <c r="K21" s="46">
        <v>9021</v>
      </c>
      <c r="L21" s="46" t="s">
        <v>108</v>
      </c>
      <c r="M21" s="47" t="s">
        <v>109</v>
      </c>
      <c r="N21" s="47" t="s">
        <v>110</v>
      </c>
      <c r="O21" s="48" t="s">
        <v>111</v>
      </c>
      <c r="P21" s="49" t="s">
        <v>112</v>
      </c>
    </row>
    <row r="22" spans="2:6" ht="12.75">
      <c r="B22" s="5"/>
      <c r="E22" s="45"/>
      <c r="F22" s="5"/>
    </row>
    <row r="23" spans="2:6" ht="12.75">
      <c r="B23" s="5"/>
      <c r="E23" s="45"/>
      <c r="F23" s="5"/>
    </row>
    <row r="24" spans="2:6" ht="12.75">
      <c r="B24" s="5"/>
      <c r="E24" s="45"/>
      <c r="F24" s="5"/>
    </row>
    <row r="25" spans="2:6" ht="12.75">
      <c r="B25" s="5"/>
      <c r="E25" s="45"/>
      <c r="F25" s="5"/>
    </row>
    <row r="26" spans="2:6" ht="12.75">
      <c r="B26" s="5"/>
      <c r="E26" s="45"/>
      <c r="F26" s="5"/>
    </row>
    <row r="27" spans="2:6" ht="12.75">
      <c r="B27" s="5"/>
      <c r="E27" s="45"/>
      <c r="F27" s="5"/>
    </row>
    <row r="28" spans="2:6" ht="12.75">
      <c r="B28" s="5"/>
      <c r="E28" s="45"/>
      <c r="F28" s="5"/>
    </row>
    <row r="29" spans="2:6" ht="12.75">
      <c r="B29" s="5"/>
      <c r="E29" s="45"/>
      <c r="F29" s="5"/>
    </row>
    <row r="30" spans="2:6" ht="12.75">
      <c r="B30" s="5"/>
      <c r="E30" s="45"/>
      <c r="F30" s="5"/>
    </row>
    <row r="31" spans="2:6" ht="12.75">
      <c r="B31" s="5"/>
      <c r="E31" s="45"/>
      <c r="F31" s="5"/>
    </row>
    <row r="32" spans="2:6" ht="12.75">
      <c r="B32" s="5"/>
      <c r="E32" s="45"/>
      <c r="F32" s="5"/>
    </row>
    <row r="33" spans="2:6" ht="12.75">
      <c r="B33" s="5"/>
      <c r="E33" s="45"/>
      <c r="F33" s="5"/>
    </row>
    <row r="34" spans="2:6" ht="12.75">
      <c r="B34" s="5"/>
      <c r="E34" s="45"/>
      <c r="F34" s="5"/>
    </row>
    <row r="35" spans="2:6" ht="12.75">
      <c r="B35" s="5"/>
      <c r="E35" s="45"/>
      <c r="F35" s="5"/>
    </row>
    <row r="36" spans="2:6" ht="12.75">
      <c r="B36" s="5"/>
      <c r="E36" s="45"/>
      <c r="F36" s="5"/>
    </row>
    <row r="37" spans="2:6" ht="12.75">
      <c r="B37" s="5"/>
      <c r="E37" s="45"/>
      <c r="F37" s="5"/>
    </row>
    <row r="38" spans="2:6" ht="12.75">
      <c r="B38" s="5"/>
      <c r="E38" s="45"/>
      <c r="F38" s="5"/>
    </row>
    <row r="39" spans="2:6" ht="12.75">
      <c r="B39" s="5"/>
      <c r="E39" s="45"/>
      <c r="F39" s="5"/>
    </row>
    <row r="40" spans="2:6" ht="12.75">
      <c r="B40" s="5"/>
      <c r="E40" s="45"/>
      <c r="F40" s="5"/>
    </row>
    <row r="41" spans="2:6" ht="12.75">
      <c r="B41" s="5"/>
      <c r="E41" s="45"/>
      <c r="F41" s="5"/>
    </row>
    <row r="42" spans="2:6" ht="12.75">
      <c r="B42" s="5"/>
      <c r="E42" s="45"/>
      <c r="F42" s="5"/>
    </row>
    <row r="43" spans="2:6" ht="12.75">
      <c r="B43" s="5"/>
      <c r="E43" s="45"/>
      <c r="F43" s="5"/>
    </row>
    <row r="44" spans="2:6" ht="12.75">
      <c r="B44" s="5"/>
      <c r="E44" s="45"/>
      <c r="F44" s="5"/>
    </row>
    <row r="45" spans="2:6" ht="12.75">
      <c r="B45" s="5"/>
      <c r="E45" s="45"/>
      <c r="F45" s="5"/>
    </row>
    <row r="46" spans="2:6" ht="12.75">
      <c r="B46" s="5"/>
      <c r="E46" s="45"/>
      <c r="F46" s="5"/>
    </row>
    <row r="47" spans="2:6" ht="12.75">
      <c r="B47" s="5"/>
      <c r="E47" s="45"/>
      <c r="F47" s="5"/>
    </row>
    <row r="48" spans="2:6" ht="12.75">
      <c r="B48" s="5"/>
      <c r="E48" s="45"/>
      <c r="F48" s="5"/>
    </row>
    <row r="49" spans="2:6" ht="12.75">
      <c r="B49" s="5"/>
      <c r="E49" s="45"/>
      <c r="F49" s="5"/>
    </row>
    <row r="50" spans="2:6" ht="12.75">
      <c r="B50" s="5"/>
      <c r="E50" s="45"/>
      <c r="F50" s="5"/>
    </row>
    <row r="51" spans="2:6" ht="12.75">
      <c r="B51" s="5"/>
      <c r="E51" s="45"/>
      <c r="F51" s="5"/>
    </row>
    <row r="52" spans="2:6" ht="12.75">
      <c r="B52" s="5"/>
      <c r="E52" s="45"/>
      <c r="F52" s="5"/>
    </row>
    <row r="53" spans="2:6" ht="12.75">
      <c r="B53" s="5"/>
      <c r="E53" s="45"/>
      <c r="F53" s="5"/>
    </row>
    <row r="54" spans="2:6" ht="12.75">
      <c r="B54" s="5"/>
      <c r="E54" s="45"/>
      <c r="F54" s="5"/>
    </row>
    <row r="55" spans="2:6" ht="12.75">
      <c r="B55" s="5"/>
      <c r="E55" s="45"/>
      <c r="F55" s="5"/>
    </row>
    <row r="56" spans="2:6" ht="12.75">
      <c r="B56" s="5"/>
      <c r="E56" s="45"/>
      <c r="F56" s="5"/>
    </row>
    <row r="57" spans="2:6" ht="12.75">
      <c r="B57" s="5"/>
      <c r="E57" s="45"/>
      <c r="F57" s="5"/>
    </row>
    <row r="58" spans="2:6" ht="12.75">
      <c r="B58" s="5"/>
      <c r="E58" s="45"/>
      <c r="F58" s="5"/>
    </row>
    <row r="59" spans="2:6" ht="12.75">
      <c r="B59" s="5"/>
      <c r="E59" s="45"/>
      <c r="F59" s="5"/>
    </row>
    <row r="60" spans="2:6" ht="12.75">
      <c r="B60" s="5"/>
      <c r="E60" s="45"/>
      <c r="F60" s="5"/>
    </row>
    <row r="61" spans="2:6" ht="12.75">
      <c r="B61" s="5"/>
      <c r="E61" s="45"/>
      <c r="F61" s="5"/>
    </row>
    <row r="62" spans="2:6" ht="12.75">
      <c r="B62" s="5"/>
      <c r="E62" s="45"/>
      <c r="F62" s="5"/>
    </row>
    <row r="63" spans="2:6" ht="12.75">
      <c r="B63" s="5"/>
      <c r="E63" s="45"/>
      <c r="F63" s="5"/>
    </row>
    <row r="64" spans="2:6" ht="12.75">
      <c r="B64" s="5"/>
      <c r="E64" s="45"/>
      <c r="F64" s="5"/>
    </row>
    <row r="65" spans="2:6" ht="12.75">
      <c r="B65" s="5"/>
      <c r="E65" s="45"/>
      <c r="F65" s="5"/>
    </row>
    <row r="66" spans="2:6" ht="12.75">
      <c r="B66" s="5"/>
      <c r="E66" s="45"/>
      <c r="F66" s="5"/>
    </row>
    <row r="67" spans="2:6" ht="12.75">
      <c r="B67" s="5"/>
      <c r="E67" s="45"/>
      <c r="F67" s="5"/>
    </row>
    <row r="68" spans="2:6" ht="12.75">
      <c r="B68" s="5"/>
      <c r="E68" s="45"/>
      <c r="F68" s="5"/>
    </row>
    <row r="69" spans="2:6" ht="12.75">
      <c r="B69" s="5"/>
      <c r="E69" s="45"/>
      <c r="F69" s="5"/>
    </row>
    <row r="70" spans="2:6" ht="12.75">
      <c r="B70" s="5"/>
      <c r="E70" s="45"/>
      <c r="F70" s="5"/>
    </row>
    <row r="71" spans="2:6" ht="12.75">
      <c r="B71" s="5"/>
      <c r="E71" s="45"/>
      <c r="F71" s="5"/>
    </row>
    <row r="72" spans="2:6" ht="12.75">
      <c r="B72" s="5"/>
      <c r="E72" s="45"/>
      <c r="F72" s="5"/>
    </row>
    <row r="73" spans="2:6" ht="12.75">
      <c r="B73" s="5"/>
      <c r="E73" s="45"/>
      <c r="F73" s="5"/>
    </row>
    <row r="74" spans="2:6" ht="12.75">
      <c r="B74" s="5"/>
      <c r="E74" s="45"/>
      <c r="F74" s="5"/>
    </row>
    <row r="75" spans="2:6" ht="12.75">
      <c r="B75" s="5"/>
      <c r="E75" s="45"/>
      <c r="F75" s="5"/>
    </row>
    <row r="76" spans="2:6" ht="12.75">
      <c r="B76" s="5"/>
      <c r="E76" s="45"/>
      <c r="F76" s="5"/>
    </row>
    <row r="77" spans="2:6" ht="12.75">
      <c r="B77" s="5"/>
      <c r="E77" s="45"/>
      <c r="F77" s="5"/>
    </row>
    <row r="78" spans="2:6" ht="12.75">
      <c r="B78" s="5"/>
      <c r="E78" s="45"/>
      <c r="F78" s="5"/>
    </row>
    <row r="79" spans="2:6" ht="12.75">
      <c r="B79" s="5"/>
      <c r="E79" s="45"/>
      <c r="F79" s="5"/>
    </row>
    <row r="80" spans="2:6" ht="12.75">
      <c r="B80" s="5"/>
      <c r="E80" s="45"/>
      <c r="F80" s="5"/>
    </row>
    <row r="81" spans="2:6" ht="12.75">
      <c r="B81" s="5"/>
      <c r="E81" s="45"/>
      <c r="F81" s="5"/>
    </row>
    <row r="82" spans="2:6" ht="12.75">
      <c r="B82" s="5"/>
      <c r="E82" s="45"/>
      <c r="F82" s="5"/>
    </row>
    <row r="83" spans="2:6" ht="12.75">
      <c r="B83" s="5"/>
      <c r="E83" s="45"/>
      <c r="F83" s="5"/>
    </row>
    <row r="84" spans="2:6" ht="12.75">
      <c r="B84" s="5"/>
      <c r="E84" s="45"/>
      <c r="F84" s="5"/>
    </row>
    <row r="85" spans="2:6" ht="12.75">
      <c r="B85" s="5"/>
      <c r="E85" s="45"/>
      <c r="F85" s="5"/>
    </row>
    <row r="86" spans="2:6" ht="12.75">
      <c r="B86" s="5"/>
      <c r="E86" s="45"/>
      <c r="F86" s="5"/>
    </row>
    <row r="87" spans="2:6" ht="12.75">
      <c r="B87" s="5"/>
      <c r="E87" s="45"/>
      <c r="F87" s="5"/>
    </row>
    <row r="88" spans="2:6" ht="12.75">
      <c r="B88" s="5"/>
      <c r="E88" s="45"/>
      <c r="F88" s="5"/>
    </row>
    <row r="89" spans="2:6" ht="12.75">
      <c r="B89" s="5"/>
      <c r="E89" s="45"/>
      <c r="F89" s="5"/>
    </row>
    <row r="90" spans="2:6" ht="12.75">
      <c r="B90" s="5"/>
      <c r="E90" s="45"/>
      <c r="F90" s="5"/>
    </row>
    <row r="91" spans="2:6" ht="12.75">
      <c r="B91" s="5"/>
      <c r="E91" s="45"/>
      <c r="F91" s="5"/>
    </row>
    <row r="92" spans="2:6" ht="12.75">
      <c r="B92" s="5"/>
      <c r="E92" s="45"/>
      <c r="F92" s="5"/>
    </row>
    <row r="93" spans="2:6" ht="12.75">
      <c r="B93" s="5"/>
      <c r="E93" s="45"/>
      <c r="F93" s="5"/>
    </row>
    <row r="94" spans="2:6" ht="12.75">
      <c r="B94" s="5"/>
      <c r="E94" s="45"/>
      <c r="F94" s="5"/>
    </row>
    <row r="95" spans="2:6" ht="12.75">
      <c r="B95" s="5"/>
      <c r="E95" s="45"/>
      <c r="F95" s="5"/>
    </row>
    <row r="96" spans="2:6" ht="12.75">
      <c r="B96" s="5"/>
      <c r="E96" s="45"/>
      <c r="F96" s="5"/>
    </row>
    <row r="97" spans="2:6" ht="12.75">
      <c r="B97" s="5"/>
      <c r="E97" s="45"/>
      <c r="F97" s="5"/>
    </row>
    <row r="98" spans="2:6" ht="12.75">
      <c r="B98" s="5"/>
      <c r="E98" s="45"/>
      <c r="F98" s="5"/>
    </row>
    <row r="99" spans="2:6" ht="12.75">
      <c r="B99" s="5"/>
      <c r="E99" s="45"/>
      <c r="F99" s="5"/>
    </row>
    <row r="100" spans="2:6" ht="12.75">
      <c r="B100" s="5"/>
      <c r="E100" s="45"/>
      <c r="F100" s="5"/>
    </row>
    <row r="101" spans="2:6" ht="12.75">
      <c r="B101" s="5"/>
      <c r="E101" s="45"/>
      <c r="F101" s="5"/>
    </row>
    <row r="102" spans="2:6" ht="12.75">
      <c r="B102" s="5"/>
      <c r="E102" s="45"/>
      <c r="F102" s="5"/>
    </row>
    <row r="103" spans="2:6" ht="12.75">
      <c r="B103" s="5"/>
      <c r="E103" s="45"/>
      <c r="F103" s="5"/>
    </row>
    <row r="104" spans="2:6" ht="12.75">
      <c r="B104" s="5"/>
      <c r="E104" s="45"/>
      <c r="F104" s="5"/>
    </row>
    <row r="105" spans="2:6" ht="12.75">
      <c r="B105" s="5"/>
      <c r="E105" s="45"/>
      <c r="F105" s="5"/>
    </row>
    <row r="106" spans="2:6" ht="12.75">
      <c r="B106" s="5"/>
      <c r="E106" s="45"/>
      <c r="F106" s="5"/>
    </row>
    <row r="107" spans="2:6" ht="12.75">
      <c r="B107" s="5"/>
      <c r="E107" s="45"/>
      <c r="F107" s="5"/>
    </row>
    <row r="108" spans="2:6" ht="12.75">
      <c r="B108" s="5"/>
      <c r="E108" s="45"/>
      <c r="F108" s="5"/>
    </row>
    <row r="109" spans="2:6" ht="12.75">
      <c r="B109" s="5"/>
      <c r="E109" s="45"/>
      <c r="F109" s="5"/>
    </row>
    <row r="110" spans="2:6" ht="12.75">
      <c r="B110" s="5"/>
      <c r="E110" s="45"/>
      <c r="F110" s="5"/>
    </row>
    <row r="111" spans="2:6" ht="12.75">
      <c r="B111" s="5"/>
      <c r="E111" s="45"/>
      <c r="F111" s="5"/>
    </row>
    <row r="112" spans="2:6" ht="12.75">
      <c r="B112" s="5"/>
      <c r="E112" s="45"/>
      <c r="F112" s="5"/>
    </row>
    <row r="113" spans="2:6" ht="12.75">
      <c r="B113" s="5"/>
      <c r="E113" s="45"/>
      <c r="F113" s="5"/>
    </row>
    <row r="114" spans="2:6" ht="12.75">
      <c r="B114" s="5"/>
      <c r="E114" s="4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  <row r="901" spans="2:6" ht="12.75">
      <c r="B901" s="5"/>
      <c r="F901" s="5"/>
    </row>
    <row r="902" spans="2:6" ht="12.75">
      <c r="B902" s="5"/>
      <c r="F902" s="5"/>
    </row>
  </sheetData>
  <sheetProtection/>
  <hyperlinks>
    <hyperlink ref="P18" r:id="rId1" display="http://var.astro.cz/oejv/issues/oejv0003.pdf"/>
    <hyperlink ref="P19" r:id="rId2" display="http://www.konkoly.hu/cgi-bin/IBVS?5690"/>
    <hyperlink ref="P21" r:id="rId3" display="http://www.bav-astro.de/sfs/BAVM_link.php?BAVMnr=203"/>
    <hyperlink ref="P20" r:id="rId4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