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C063AFB1-FF03-432D-BC19-DD960E93130D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5" i="1" l="1"/>
  <c r="F45" i="1" s="1"/>
  <c r="G45" i="1" s="1"/>
  <c r="K45" i="1" s="1"/>
  <c r="Q45" i="1"/>
  <c r="E22" i="1"/>
  <c r="F22" i="1" s="1"/>
  <c r="G22" i="1" s="1"/>
  <c r="K22" i="1" s="1"/>
  <c r="Q22" i="1"/>
  <c r="E23" i="1"/>
  <c r="F23" i="1" s="1"/>
  <c r="G23" i="1" s="1"/>
  <c r="K23" i="1" s="1"/>
  <c r="Q23" i="1"/>
  <c r="E24" i="1"/>
  <c r="F24" i="1" s="1"/>
  <c r="G24" i="1" s="1"/>
  <c r="K24" i="1" s="1"/>
  <c r="Q24" i="1"/>
  <c r="E25" i="1"/>
  <c r="F25" i="1" s="1"/>
  <c r="G25" i="1" s="1"/>
  <c r="K25" i="1" s="1"/>
  <c r="Q25" i="1"/>
  <c r="E26" i="1"/>
  <c r="F26" i="1" s="1"/>
  <c r="G26" i="1" s="1"/>
  <c r="K26" i="1" s="1"/>
  <c r="Q26" i="1"/>
  <c r="E27" i="1"/>
  <c r="F27" i="1" s="1"/>
  <c r="G27" i="1" s="1"/>
  <c r="K27" i="1" s="1"/>
  <c r="Q27" i="1"/>
  <c r="E41" i="1"/>
  <c r="F41" i="1" s="1"/>
  <c r="G41" i="1" s="1"/>
  <c r="K41" i="1" s="1"/>
  <c r="Q41" i="1"/>
  <c r="E42" i="1"/>
  <c r="F42" i="1" s="1"/>
  <c r="G42" i="1" s="1"/>
  <c r="K42" i="1" s="1"/>
  <c r="Q42" i="1"/>
  <c r="E43" i="1"/>
  <c r="F43" i="1" s="1"/>
  <c r="G43" i="1" s="1"/>
  <c r="K43" i="1" s="1"/>
  <c r="Q43" i="1"/>
  <c r="E44" i="1"/>
  <c r="F44" i="1" s="1"/>
  <c r="G44" i="1" s="1"/>
  <c r="K44" i="1" s="1"/>
  <c r="Q44" i="1"/>
  <c r="E40" i="1"/>
  <c r="F40" i="1"/>
  <c r="G40" i="1" s="1"/>
  <c r="K40" i="1" s="1"/>
  <c r="Q40" i="1"/>
  <c r="E37" i="1"/>
  <c r="F37" i="1" s="1"/>
  <c r="G37" i="1" s="1"/>
  <c r="K37" i="1" s="1"/>
  <c r="Q37" i="1"/>
  <c r="E38" i="1"/>
  <c r="F38" i="1" s="1"/>
  <c r="G38" i="1" s="1"/>
  <c r="K38" i="1" s="1"/>
  <c r="Q38" i="1"/>
  <c r="E36" i="1"/>
  <c r="F36" i="1"/>
  <c r="G36" i="1"/>
  <c r="K36" i="1" s="1"/>
  <c r="Q36" i="1"/>
  <c r="E39" i="1"/>
  <c r="F39" i="1" s="1"/>
  <c r="G39" i="1" s="1"/>
  <c r="K39" i="1" s="1"/>
  <c r="Q39" i="1"/>
  <c r="E31" i="1"/>
  <c r="F31" i="1" s="1"/>
  <c r="G31" i="1" s="1"/>
  <c r="K31" i="1" s="1"/>
  <c r="E32" i="1"/>
  <c r="F32" i="1" s="1"/>
  <c r="G32" i="1" s="1"/>
  <c r="K32" i="1" s="1"/>
  <c r="E33" i="1"/>
  <c r="F33" i="1" s="1"/>
  <c r="G33" i="1" s="1"/>
  <c r="K33" i="1" s="1"/>
  <c r="E34" i="1"/>
  <c r="F34" i="1" s="1"/>
  <c r="G34" i="1" s="1"/>
  <c r="K34" i="1" s="1"/>
  <c r="E35" i="1"/>
  <c r="F35" i="1" s="1"/>
  <c r="G35" i="1" s="1"/>
  <c r="K35" i="1" s="1"/>
  <c r="D9" i="1"/>
  <c r="C9" i="1"/>
  <c r="E28" i="1"/>
  <c r="F28" i="1"/>
  <c r="G28" i="1"/>
  <c r="K28" i="1" s="1"/>
  <c r="E29" i="1"/>
  <c r="F29" i="1"/>
  <c r="G29" i="1" s="1"/>
  <c r="K29" i="1" s="1"/>
  <c r="E30" i="1"/>
  <c r="F30" i="1" s="1"/>
  <c r="G30" i="1" s="1"/>
  <c r="K30" i="1" s="1"/>
  <c r="Q31" i="1"/>
  <c r="Q32" i="1"/>
  <c r="Q33" i="1"/>
  <c r="Q34" i="1"/>
  <c r="Q35" i="1"/>
  <c r="Q29" i="1"/>
  <c r="Q28" i="1"/>
  <c r="Q30" i="1"/>
  <c r="E21" i="1"/>
  <c r="F21" i="1"/>
  <c r="G21" i="1" s="1"/>
  <c r="H21" i="1" s="1"/>
  <c r="F16" i="1"/>
  <c r="F17" i="1" s="1"/>
  <c r="C17" i="1"/>
  <c r="Q21" i="1"/>
  <c r="C11" i="1"/>
  <c r="C12" i="1"/>
  <c r="O45" i="1" l="1"/>
  <c r="O44" i="1"/>
  <c r="O23" i="1"/>
  <c r="O27" i="1"/>
  <c r="O43" i="1"/>
  <c r="O25" i="1"/>
  <c r="O22" i="1"/>
  <c r="O26" i="1"/>
  <c r="O42" i="1"/>
  <c r="O24" i="1"/>
  <c r="O41" i="1"/>
  <c r="C16" i="1"/>
  <c r="D18" i="1" s="1"/>
  <c r="O31" i="1"/>
  <c r="O34" i="1"/>
  <c r="O30" i="1"/>
  <c r="O40" i="1"/>
  <c r="O35" i="1"/>
  <c r="C15" i="1"/>
  <c r="O38" i="1"/>
  <c r="O32" i="1"/>
  <c r="O37" i="1"/>
  <c r="O28" i="1"/>
  <c r="O21" i="1"/>
  <c r="O39" i="1"/>
  <c r="O33" i="1"/>
  <c r="O36" i="1"/>
  <c r="O29" i="1"/>
  <c r="C18" i="1" l="1"/>
  <c r="F18" i="1"/>
  <c r="F19" i="1" s="1"/>
</calcChain>
</file>

<file path=xl/sharedStrings.xml><?xml version="1.0" encoding="utf-8"?>
<sst xmlns="http://schemas.openxmlformats.org/spreadsheetml/2006/main" count="96" uniqueCount="63">
  <si>
    <t>JAVSO..45..121</t>
  </si>
  <si>
    <t>JAVSO..43...77</t>
  </si>
  <si>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</si>
  <si>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</si>
  <si>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</si>
  <si>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</si>
  <si>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</si>
  <si>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</si>
  <si>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</si>
  <si>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</si>
  <si>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</si>
  <si>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</si>
  <si>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</si>
  <si>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</si>
  <si>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</si>
  <si>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</si>
  <si>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</si>
  <si>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</si>
  <si>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</si>
  <si>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</si>
  <si>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</si>
  <si>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</si>
  <si>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</si>
  <si>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</si>
  <si>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</si>
  <si>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</si>
  <si>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</si>
  <si>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</si>
  <si>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</si>
  <si>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</si>
  <si>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</si>
  <si>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</si>
  <si>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</si>
  <si>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</si>
  <si>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</si>
  <si>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</si>
  <si>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</si>
  <si>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</si>
  <si>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</si>
  <si>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</si>
  <si>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</si>
  <si>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</si>
  <si>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GCVS 4</t>
  </si>
  <si>
    <t>GR Psc</t>
  </si>
  <si>
    <t>TYC 1747-967-1</t>
  </si>
  <si>
    <t>EW</t>
  </si>
  <si>
    <t>GR Psc / TYC 747-967-1</t>
  </si>
  <si>
    <t>IBVS 5960</t>
  </si>
  <si>
    <t>I</t>
  </si>
  <si>
    <t>IBVS 6011</t>
  </si>
  <si>
    <t>II</t>
  </si>
  <si>
    <t>IBVS 6033</t>
  </si>
  <si>
    <t>vis</t>
  </si>
  <si>
    <t>OEJV 0203</t>
  </si>
  <si>
    <t>JAVSO..46..184</t>
  </si>
  <si>
    <t>VSB 067</t>
  </si>
  <si>
    <t>V</t>
  </si>
  <si>
    <t>JAVSO 49, 256</t>
  </si>
  <si>
    <t>JAAVSO, 50, 168</t>
  </si>
  <si>
    <t>JBAV, 60</t>
  </si>
  <si>
    <t>JBAV, 63</t>
  </si>
  <si>
    <t>JAVSO, 50, 133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</si>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</sst>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5" fillId="0" borderId="0"/>
    <xf numFmtId="0" fontId="21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5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5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8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0" fillId="0" borderId="0" xfId="0" applyFont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31" fillId="0" borderId="0" xfId="41" applyFont="1" applyAlignment="1">
      <alignment horizontal="left" vertical="center"/>
    </xf>
    <xf numFmtId="0" fontId="31" fillId="0" borderId="0" xfId="41" applyFont="1" applyAlignment="1">
      <alignment horizontal="center" vertical="center"/>
    </xf>
    <xf numFmtId="0" fontId="32" fillId="0" borderId="0" xfId="0" applyFont="1" applyAlignment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41" applyFont="1" applyAlignment="1">
      <alignment horizontal="left"/>
    </xf>
    <xf numFmtId="0" fontId="33" fillId="0" borderId="0" xfId="41" applyFont="1" applyAlignment="1">
      <alignment horizontal="center" wrapText="1"/>
    </xf>
    <xf numFmtId="0" fontId="33" fillId="0" borderId="0" xfId="41" applyFont="1" applyAlignment="1">
      <alignment horizontal="left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65" fontId="34" fillId="0" borderId="0" xfId="0" applyNumberFormat="1" applyFont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GR Psc - O-C Diagr.</a:t>
            </a:r>
          </a:p>
        </c:rich>
      </c:tx>
      <c:layout>
        <c:manualLayout>
          <c:xMode val="edge"/>
          <c:yMode val="edge"/>
          <c:x val="0.38496240601503762"/>
          <c:y val="3.529411764705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8421052631579"/>
          <c:y val="0.14117667333506626"/>
          <c:w val="0.81654135338345868"/>
          <c:h val="0.6441185720912397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2.9999999999999997E-4</c:v>
                  </c:pt>
                  <c:pt idx="2">
                    <c:v>4.0000000000000002E-4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5.0000000000000002E-5</c:v>
                  </c:pt>
                  <c:pt idx="17">
                    <c:v>5.0000000000000002E-5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4.0000000000000002E-4</c:v>
                  </c:pt>
                  <c:pt idx="23">
                    <c:v>1E-4</c:v>
                  </c:pt>
                  <c:pt idx="24">
                    <c:v>2.0000000000000001E-4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2.9999999999999997E-4</c:v>
                  </c:pt>
                  <c:pt idx="2">
                    <c:v>4.0000000000000002E-4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5.0000000000000002E-5</c:v>
                  </c:pt>
                  <c:pt idx="17">
                    <c:v>5.0000000000000002E-5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4.0000000000000002E-4</c:v>
                  </c:pt>
                  <c:pt idx="23">
                    <c:v>1E-4</c:v>
                  </c:pt>
                  <c:pt idx="2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693.5</c:v>
                </c:pt>
                <c:pt idx="2">
                  <c:v>695.5</c:v>
                </c:pt>
                <c:pt idx="3">
                  <c:v>697.5</c:v>
                </c:pt>
                <c:pt idx="4">
                  <c:v>2354</c:v>
                </c:pt>
                <c:pt idx="5">
                  <c:v>2356</c:v>
                </c:pt>
                <c:pt idx="6">
                  <c:v>2358</c:v>
                </c:pt>
                <c:pt idx="7">
                  <c:v>5405</c:v>
                </c:pt>
                <c:pt idx="8">
                  <c:v>5991.5</c:v>
                </c:pt>
                <c:pt idx="9">
                  <c:v>6145.5</c:v>
                </c:pt>
                <c:pt idx="10">
                  <c:v>7489</c:v>
                </c:pt>
                <c:pt idx="11">
                  <c:v>7489</c:v>
                </c:pt>
                <c:pt idx="12">
                  <c:v>8286</c:v>
                </c:pt>
                <c:pt idx="13">
                  <c:v>8286</c:v>
                </c:pt>
                <c:pt idx="14">
                  <c:v>9805</c:v>
                </c:pt>
                <c:pt idx="15">
                  <c:v>10507</c:v>
                </c:pt>
                <c:pt idx="16">
                  <c:v>11152</c:v>
                </c:pt>
                <c:pt idx="17">
                  <c:v>11152</c:v>
                </c:pt>
                <c:pt idx="18">
                  <c:v>11954</c:v>
                </c:pt>
                <c:pt idx="19">
                  <c:v>12708</c:v>
                </c:pt>
                <c:pt idx="20">
                  <c:v>12768</c:v>
                </c:pt>
                <c:pt idx="21">
                  <c:v>12768.5</c:v>
                </c:pt>
                <c:pt idx="22">
                  <c:v>13359</c:v>
                </c:pt>
                <c:pt idx="23">
                  <c:v>13646</c:v>
                </c:pt>
                <c:pt idx="24">
                  <c:v>14390.5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A8-4FD5-AF8A-4BB360012E3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4.0000000000000002E-4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5.0000000000000002E-5</c:v>
                  </c:pt>
                  <c:pt idx="17">
                    <c:v>5.0000000000000002E-5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4.0000000000000002E-4</c:v>
                  </c:pt>
                  <c:pt idx="23">
                    <c:v>1E-4</c:v>
                  </c:pt>
                  <c:pt idx="24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4.0000000000000002E-4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5.0000000000000002E-5</c:v>
                  </c:pt>
                  <c:pt idx="17">
                    <c:v>5.0000000000000002E-5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4.0000000000000002E-4</c:v>
                  </c:pt>
                  <c:pt idx="23">
                    <c:v>1E-4</c:v>
                  </c:pt>
                  <c:pt idx="2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693.5</c:v>
                </c:pt>
                <c:pt idx="2">
                  <c:v>695.5</c:v>
                </c:pt>
                <c:pt idx="3">
                  <c:v>697.5</c:v>
                </c:pt>
                <c:pt idx="4">
                  <c:v>2354</c:v>
                </c:pt>
                <c:pt idx="5">
                  <c:v>2356</c:v>
                </c:pt>
                <c:pt idx="6">
                  <c:v>2358</c:v>
                </c:pt>
                <c:pt idx="7">
                  <c:v>5405</c:v>
                </c:pt>
                <c:pt idx="8">
                  <c:v>5991.5</c:v>
                </c:pt>
                <c:pt idx="9">
                  <c:v>6145.5</c:v>
                </c:pt>
                <c:pt idx="10">
                  <c:v>7489</c:v>
                </c:pt>
                <c:pt idx="11">
                  <c:v>7489</c:v>
                </c:pt>
                <c:pt idx="12">
                  <c:v>8286</c:v>
                </c:pt>
                <c:pt idx="13">
                  <c:v>8286</c:v>
                </c:pt>
                <c:pt idx="14">
                  <c:v>9805</c:v>
                </c:pt>
                <c:pt idx="15">
                  <c:v>10507</c:v>
                </c:pt>
                <c:pt idx="16">
                  <c:v>11152</c:v>
                </c:pt>
                <c:pt idx="17">
                  <c:v>11152</c:v>
                </c:pt>
                <c:pt idx="18">
                  <c:v>11954</c:v>
                </c:pt>
                <c:pt idx="19">
                  <c:v>12708</c:v>
                </c:pt>
                <c:pt idx="20">
                  <c:v>12768</c:v>
                </c:pt>
                <c:pt idx="21">
                  <c:v>12768.5</c:v>
                </c:pt>
                <c:pt idx="22">
                  <c:v>13359</c:v>
                </c:pt>
                <c:pt idx="23">
                  <c:v>13646</c:v>
                </c:pt>
                <c:pt idx="24">
                  <c:v>14390.5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A8-4FD5-AF8A-4BB360012E3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4.0000000000000002E-4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5.0000000000000002E-5</c:v>
                  </c:pt>
                  <c:pt idx="17">
                    <c:v>5.0000000000000002E-5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4.0000000000000002E-4</c:v>
                  </c:pt>
                  <c:pt idx="23">
                    <c:v>1E-4</c:v>
                  </c:pt>
                  <c:pt idx="24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4.0000000000000002E-4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5.0000000000000002E-5</c:v>
                  </c:pt>
                  <c:pt idx="17">
                    <c:v>5.0000000000000002E-5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4.0000000000000002E-4</c:v>
                  </c:pt>
                  <c:pt idx="23">
                    <c:v>1E-4</c:v>
                  </c:pt>
                  <c:pt idx="2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693.5</c:v>
                </c:pt>
                <c:pt idx="2">
                  <c:v>695.5</c:v>
                </c:pt>
                <c:pt idx="3">
                  <c:v>697.5</c:v>
                </c:pt>
                <c:pt idx="4">
                  <c:v>2354</c:v>
                </c:pt>
                <c:pt idx="5">
                  <c:v>2356</c:v>
                </c:pt>
                <c:pt idx="6">
                  <c:v>2358</c:v>
                </c:pt>
                <c:pt idx="7">
                  <c:v>5405</c:v>
                </c:pt>
                <c:pt idx="8">
                  <c:v>5991.5</c:v>
                </c:pt>
                <c:pt idx="9">
                  <c:v>6145.5</c:v>
                </c:pt>
                <c:pt idx="10">
                  <c:v>7489</c:v>
                </c:pt>
                <c:pt idx="11">
                  <c:v>7489</c:v>
                </c:pt>
                <c:pt idx="12">
                  <c:v>8286</c:v>
                </c:pt>
                <c:pt idx="13">
                  <c:v>8286</c:v>
                </c:pt>
                <c:pt idx="14">
                  <c:v>9805</c:v>
                </c:pt>
                <c:pt idx="15">
                  <c:v>10507</c:v>
                </c:pt>
                <c:pt idx="16">
                  <c:v>11152</c:v>
                </c:pt>
                <c:pt idx="17">
                  <c:v>11152</c:v>
                </c:pt>
                <c:pt idx="18">
                  <c:v>11954</c:v>
                </c:pt>
                <c:pt idx="19">
                  <c:v>12708</c:v>
                </c:pt>
                <c:pt idx="20">
                  <c:v>12768</c:v>
                </c:pt>
                <c:pt idx="21">
                  <c:v>12768.5</c:v>
                </c:pt>
                <c:pt idx="22">
                  <c:v>13359</c:v>
                </c:pt>
                <c:pt idx="23">
                  <c:v>13646</c:v>
                </c:pt>
                <c:pt idx="24">
                  <c:v>14390.5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A8-4FD5-AF8A-4BB360012E3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4.0000000000000002E-4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5.0000000000000002E-5</c:v>
                  </c:pt>
                  <c:pt idx="17">
                    <c:v>5.0000000000000002E-5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4.0000000000000002E-4</c:v>
                  </c:pt>
                  <c:pt idx="23">
                    <c:v>1E-4</c:v>
                  </c:pt>
                  <c:pt idx="24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4.0000000000000002E-4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5.0000000000000002E-5</c:v>
                  </c:pt>
                  <c:pt idx="17">
                    <c:v>5.0000000000000002E-5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4.0000000000000002E-4</c:v>
                  </c:pt>
                  <c:pt idx="23">
                    <c:v>1E-4</c:v>
                  </c:pt>
                  <c:pt idx="2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693.5</c:v>
                </c:pt>
                <c:pt idx="2">
                  <c:v>695.5</c:v>
                </c:pt>
                <c:pt idx="3">
                  <c:v>697.5</c:v>
                </c:pt>
                <c:pt idx="4">
                  <c:v>2354</c:v>
                </c:pt>
                <c:pt idx="5">
                  <c:v>2356</c:v>
                </c:pt>
                <c:pt idx="6">
                  <c:v>2358</c:v>
                </c:pt>
                <c:pt idx="7">
                  <c:v>5405</c:v>
                </c:pt>
                <c:pt idx="8">
                  <c:v>5991.5</c:v>
                </c:pt>
                <c:pt idx="9">
                  <c:v>6145.5</c:v>
                </c:pt>
                <c:pt idx="10">
                  <c:v>7489</c:v>
                </c:pt>
                <c:pt idx="11">
                  <c:v>7489</c:v>
                </c:pt>
                <c:pt idx="12">
                  <c:v>8286</c:v>
                </c:pt>
                <c:pt idx="13">
                  <c:v>8286</c:v>
                </c:pt>
                <c:pt idx="14">
                  <c:v>9805</c:v>
                </c:pt>
                <c:pt idx="15">
                  <c:v>10507</c:v>
                </c:pt>
                <c:pt idx="16">
                  <c:v>11152</c:v>
                </c:pt>
                <c:pt idx="17">
                  <c:v>11152</c:v>
                </c:pt>
                <c:pt idx="18">
                  <c:v>11954</c:v>
                </c:pt>
                <c:pt idx="19">
                  <c:v>12708</c:v>
                </c:pt>
                <c:pt idx="20">
                  <c:v>12768</c:v>
                </c:pt>
                <c:pt idx="21">
                  <c:v>12768.5</c:v>
                </c:pt>
                <c:pt idx="22">
                  <c:v>13359</c:v>
                </c:pt>
                <c:pt idx="23">
                  <c:v>13646</c:v>
                </c:pt>
                <c:pt idx="24">
                  <c:v>14390.5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">
                  <c:v>6.4799999963724986E-3</c:v>
                </c:pt>
                <c:pt idx="2">
                  <c:v>5.6399999957648106E-3</c:v>
                </c:pt>
                <c:pt idx="3">
                  <c:v>5.6999999942490831E-3</c:v>
                </c:pt>
                <c:pt idx="4">
                  <c:v>7.0199999972828664E-3</c:v>
                </c:pt>
                <c:pt idx="5">
                  <c:v>6.9799999982933514E-3</c:v>
                </c:pt>
                <c:pt idx="6">
                  <c:v>7.5399999986984767E-3</c:v>
                </c:pt>
                <c:pt idx="7">
                  <c:v>7.4000000022351742E-3</c:v>
                </c:pt>
                <c:pt idx="8">
                  <c:v>7.3199999969801866E-3</c:v>
                </c:pt>
                <c:pt idx="9">
                  <c:v>5.2399999985937029E-3</c:v>
                </c:pt>
                <c:pt idx="10">
                  <c:v>6.0199999934411608E-3</c:v>
                </c:pt>
                <c:pt idx="11">
                  <c:v>6.0199999934411608E-3</c:v>
                </c:pt>
                <c:pt idx="12">
                  <c:v>5.8799999969778582E-3</c:v>
                </c:pt>
                <c:pt idx="13">
                  <c:v>5.8799999969778582E-3</c:v>
                </c:pt>
                <c:pt idx="14">
                  <c:v>4.0000000008149073E-3</c:v>
                </c:pt>
                <c:pt idx="15">
                  <c:v>4.1599999967729673E-3</c:v>
                </c:pt>
                <c:pt idx="16">
                  <c:v>2.5499999974272214E-3</c:v>
                </c:pt>
                <c:pt idx="17">
                  <c:v>2.5499999974272214E-3</c:v>
                </c:pt>
                <c:pt idx="18">
                  <c:v>1.919999995152466E-3</c:v>
                </c:pt>
                <c:pt idx="19">
                  <c:v>-1.5600000042468309E-3</c:v>
                </c:pt>
                <c:pt idx="20">
                  <c:v>3.3999999868683517E-4</c:v>
                </c:pt>
                <c:pt idx="21">
                  <c:v>-5.2000000141561031E-4</c:v>
                </c:pt>
                <c:pt idx="22">
                  <c:v>-9.4800000078976154E-3</c:v>
                </c:pt>
                <c:pt idx="23">
                  <c:v>-8.2000000111293048E-4</c:v>
                </c:pt>
                <c:pt idx="24">
                  <c:v>-3.6600000094040297E-3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A8-4FD5-AF8A-4BB360012E3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4.0000000000000002E-4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5.0000000000000002E-5</c:v>
                  </c:pt>
                  <c:pt idx="17">
                    <c:v>5.0000000000000002E-5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4.0000000000000002E-4</c:v>
                  </c:pt>
                  <c:pt idx="23">
                    <c:v>1E-4</c:v>
                  </c:pt>
                  <c:pt idx="24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4.0000000000000002E-4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5.0000000000000002E-5</c:v>
                  </c:pt>
                  <c:pt idx="17">
                    <c:v>5.0000000000000002E-5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4.0000000000000002E-4</c:v>
                  </c:pt>
                  <c:pt idx="23">
                    <c:v>1E-4</c:v>
                  </c:pt>
                  <c:pt idx="2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693.5</c:v>
                </c:pt>
                <c:pt idx="2">
                  <c:v>695.5</c:v>
                </c:pt>
                <c:pt idx="3">
                  <c:v>697.5</c:v>
                </c:pt>
                <c:pt idx="4">
                  <c:v>2354</c:v>
                </c:pt>
                <c:pt idx="5">
                  <c:v>2356</c:v>
                </c:pt>
                <c:pt idx="6">
                  <c:v>2358</c:v>
                </c:pt>
                <c:pt idx="7">
                  <c:v>5405</c:v>
                </c:pt>
                <c:pt idx="8">
                  <c:v>5991.5</c:v>
                </c:pt>
                <c:pt idx="9">
                  <c:v>6145.5</c:v>
                </c:pt>
                <c:pt idx="10">
                  <c:v>7489</c:v>
                </c:pt>
                <c:pt idx="11">
                  <c:v>7489</c:v>
                </c:pt>
                <c:pt idx="12">
                  <c:v>8286</c:v>
                </c:pt>
                <c:pt idx="13">
                  <c:v>8286</c:v>
                </c:pt>
                <c:pt idx="14">
                  <c:v>9805</c:v>
                </c:pt>
                <c:pt idx="15">
                  <c:v>10507</c:v>
                </c:pt>
                <c:pt idx="16">
                  <c:v>11152</c:v>
                </c:pt>
                <c:pt idx="17">
                  <c:v>11152</c:v>
                </c:pt>
                <c:pt idx="18">
                  <c:v>11954</c:v>
                </c:pt>
                <c:pt idx="19">
                  <c:v>12708</c:v>
                </c:pt>
                <c:pt idx="20">
                  <c:v>12768</c:v>
                </c:pt>
                <c:pt idx="21">
                  <c:v>12768.5</c:v>
                </c:pt>
                <c:pt idx="22">
                  <c:v>13359</c:v>
                </c:pt>
                <c:pt idx="23">
                  <c:v>13646</c:v>
                </c:pt>
                <c:pt idx="24">
                  <c:v>14390.5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A8-4FD5-AF8A-4BB360012E3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4.0000000000000002E-4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5.0000000000000002E-5</c:v>
                  </c:pt>
                  <c:pt idx="17">
                    <c:v>5.0000000000000002E-5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4.0000000000000002E-4</c:v>
                  </c:pt>
                  <c:pt idx="23">
                    <c:v>1E-4</c:v>
                  </c:pt>
                  <c:pt idx="24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4.0000000000000002E-4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5.0000000000000002E-5</c:v>
                  </c:pt>
                  <c:pt idx="17">
                    <c:v>5.0000000000000002E-5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4.0000000000000002E-4</c:v>
                  </c:pt>
                  <c:pt idx="23">
                    <c:v>1E-4</c:v>
                  </c:pt>
                  <c:pt idx="2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693.5</c:v>
                </c:pt>
                <c:pt idx="2">
                  <c:v>695.5</c:v>
                </c:pt>
                <c:pt idx="3">
                  <c:v>697.5</c:v>
                </c:pt>
                <c:pt idx="4">
                  <c:v>2354</c:v>
                </c:pt>
                <c:pt idx="5">
                  <c:v>2356</c:v>
                </c:pt>
                <c:pt idx="6">
                  <c:v>2358</c:v>
                </c:pt>
                <c:pt idx="7">
                  <c:v>5405</c:v>
                </c:pt>
                <c:pt idx="8">
                  <c:v>5991.5</c:v>
                </c:pt>
                <c:pt idx="9">
                  <c:v>6145.5</c:v>
                </c:pt>
                <c:pt idx="10">
                  <c:v>7489</c:v>
                </c:pt>
                <c:pt idx="11">
                  <c:v>7489</c:v>
                </c:pt>
                <c:pt idx="12">
                  <c:v>8286</c:v>
                </c:pt>
                <c:pt idx="13">
                  <c:v>8286</c:v>
                </c:pt>
                <c:pt idx="14">
                  <c:v>9805</c:v>
                </c:pt>
                <c:pt idx="15">
                  <c:v>10507</c:v>
                </c:pt>
                <c:pt idx="16">
                  <c:v>11152</c:v>
                </c:pt>
                <c:pt idx="17">
                  <c:v>11152</c:v>
                </c:pt>
                <c:pt idx="18">
                  <c:v>11954</c:v>
                </c:pt>
                <c:pt idx="19">
                  <c:v>12708</c:v>
                </c:pt>
                <c:pt idx="20">
                  <c:v>12768</c:v>
                </c:pt>
                <c:pt idx="21">
                  <c:v>12768.5</c:v>
                </c:pt>
                <c:pt idx="22">
                  <c:v>13359</c:v>
                </c:pt>
                <c:pt idx="23">
                  <c:v>13646</c:v>
                </c:pt>
                <c:pt idx="24">
                  <c:v>14390.5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A8-4FD5-AF8A-4BB360012E3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4.0000000000000002E-4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5.0000000000000002E-5</c:v>
                  </c:pt>
                  <c:pt idx="17">
                    <c:v>5.0000000000000002E-5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4.0000000000000002E-4</c:v>
                  </c:pt>
                  <c:pt idx="23">
                    <c:v>1E-4</c:v>
                  </c:pt>
                  <c:pt idx="24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2.9999999999999997E-4</c:v>
                  </c:pt>
                  <c:pt idx="2">
                    <c:v>4.0000000000000002E-4</c:v>
                  </c:pt>
                  <c:pt idx="3">
                    <c:v>4.0000000000000002E-4</c:v>
                  </c:pt>
                  <c:pt idx="4">
                    <c:v>2.9999999999999997E-4</c:v>
                  </c:pt>
                  <c:pt idx="5">
                    <c:v>5.0000000000000001E-4</c:v>
                  </c:pt>
                  <c:pt idx="6">
                    <c:v>2.9999999999999997E-4</c:v>
                  </c:pt>
                  <c:pt idx="7">
                    <c:v>1E-4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5.0000000000000002E-5</c:v>
                  </c:pt>
                  <c:pt idx="17">
                    <c:v>5.0000000000000002E-5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4.0000000000000002E-4</c:v>
                  </c:pt>
                  <c:pt idx="21">
                    <c:v>1E-3</c:v>
                  </c:pt>
                  <c:pt idx="22">
                    <c:v>4.0000000000000002E-4</c:v>
                  </c:pt>
                  <c:pt idx="23">
                    <c:v>1E-4</c:v>
                  </c:pt>
                  <c:pt idx="2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693.5</c:v>
                </c:pt>
                <c:pt idx="2">
                  <c:v>695.5</c:v>
                </c:pt>
                <c:pt idx="3">
                  <c:v>697.5</c:v>
                </c:pt>
                <c:pt idx="4">
                  <c:v>2354</c:v>
                </c:pt>
                <c:pt idx="5">
                  <c:v>2356</c:v>
                </c:pt>
                <c:pt idx="6">
                  <c:v>2358</c:v>
                </c:pt>
                <c:pt idx="7">
                  <c:v>5405</c:v>
                </c:pt>
                <c:pt idx="8">
                  <c:v>5991.5</c:v>
                </c:pt>
                <c:pt idx="9">
                  <c:v>6145.5</c:v>
                </c:pt>
                <c:pt idx="10">
                  <c:v>7489</c:v>
                </c:pt>
                <c:pt idx="11">
                  <c:v>7489</c:v>
                </c:pt>
                <c:pt idx="12">
                  <c:v>8286</c:v>
                </c:pt>
                <c:pt idx="13">
                  <c:v>8286</c:v>
                </c:pt>
                <c:pt idx="14">
                  <c:v>9805</c:v>
                </c:pt>
                <c:pt idx="15">
                  <c:v>10507</c:v>
                </c:pt>
                <c:pt idx="16">
                  <c:v>11152</c:v>
                </c:pt>
                <c:pt idx="17">
                  <c:v>11152</c:v>
                </c:pt>
                <c:pt idx="18">
                  <c:v>11954</c:v>
                </c:pt>
                <c:pt idx="19">
                  <c:v>12708</c:v>
                </c:pt>
                <c:pt idx="20">
                  <c:v>12768</c:v>
                </c:pt>
                <c:pt idx="21">
                  <c:v>12768.5</c:v>
                </c:pt>
                <c:pt idx="22">
                  <c:v>13359</c:v>
                </c:pt>
                <c:pt idx="23">
                  <c:v>13646</c:v>
                </c:pt>
                <c:pt idx="24">
                  <c:v>14390.5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3A8-4FD5-AF8A-4BB360012E3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693.5</c:v>
                </c:pt>
                <c:pt idx="2">
                  <c:v>695.5</c:v>
                </c:pt>
                <c:pt idx="3">
                  <c:v>697.5</c:v>
                </c:pt>
                <c:pt idx="4">
                  <c:v>2354</c:v>
                </c:pt>
                <c:pt idx="5">
                  <c:v>2356</c:v>
                </c:pt>
                <c:pt idx="6">
                  <c:v>2358</c:v>
                </c:pt>
                <c:pt idx="7">
                  <c:v>5405</c:v>
                </c:pt>
                <c:pt idx="8">
                  <c:v>5991.5</c:v>
                </c:pt>
                <c:pt idx="9">
                  <c:v>6145.5</c:v>
                </c:pt>
                <c:pt idx="10">
                  <c:v>7489</c:v>
                </c:pt>
                <c:pt idx="11">
                  <c:v>7489</c:v>
                </c:pt>
                <c:pt idx="12">
                  <c:v>8286</c:v>
                </c:pt>
                <c:pt idx="13">
                  <c:v>8286</c:v>
                </c:pt>
                <c:pt idx="14">
                  <c:v>9805</c:v>
                </c:pt>
                <c:pt idx="15">
                  <c:v>10507</c:v>
                </c:pt>
                <c:pt idx="16">
                  <c:v>11152</c:v>
                </c:pt>
                <c:pt idx="17">
                  <c:v>11152</c:v>
                </c:pt>
                <c:pt idx="18">
                  <c:v>11954</c:v>
                </c:pt>
                <c:pt idx="19">
                  <c:v>12708</c:v>
                </c:pt>
                <c:pt idx="20">
                  <c:v>12768</c:v>
                </c:pt>
                <c:pt idx="21">
                  <c:v>12768.5</c:v>
                </c:pt>
                <c:pt idx="22">
                  <c:v>13359</c:v>
                </c:pt>
                <c:pt idx="23">
                  <c:v>13646</c:v>
                </c:pt>
                <c:pt idx="24">
                  <c:v>14390.5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9.1573349425153588E-3</c:v>
                </c:pt>
                <c:pt idx="1">
                  <c:v>8.6630332024460101E-3</c:v>
                </c:pt>
                <c:pt idx="2">
                  <c:v>8.6616076747168987E-3</c:v>
                </c:pt>
                <c:pt idx="3">
                  <c:v>8.6601821469877872E-3</c:v>
                </c:pt>
                <c:pt idx="4">
                  <c:v>7.4794888053513415E-3</c:v>
                </c:pt>
                <c:pt idx="5">
                  <c:v>7.4780632776222308E-3</c:v>
                </c:pt>
                <c:pt idx="6">
                  <c:v>7.4766377498931193E-3</c:v>
                </c:pt>
                <c:pt idx="7">
                  <c:v>5.3048462545920317E-3</c:v>
                </c:pt>
                <c:pt idx="8">
                  <c:v>4.8868102480301391E-3</c:v>
                </c:pt>
                <c:pt idx="9">
                  <c:v>4.7770446128885674E-3</c:v>
                </c:pt>
                <c:pt idx="10">
                  <c:v>3.819446360858042E-3</c:v>
                </c:pt>
                <c:pt idx="11">
                  <c:v>3.819446360858042E-3</c:v>
                </c:pt>
                <c:pt idx="12">
                  <c:v>3.2513735608071829E-3</c:v>
                </c:pt>
                <c:pt idx="13">
                  <c:v>3.2513735608071829E-3</c:v>
                </c:pt>
                <c:pt idx="14">
                  <c:v>2.1686852505471404E-3</c:v>
                </c:pt>
                <c:pt idx="15">
                  <c:v>1.6683250176290684E-3</c:v>
                </c:pt>
                <c:pt idx="16">
                  <c:v>1.2085923249906694E-3</c:v>
                </c:pt>
                <c:pt idx="17">
                  <c:v>1.2085923249906694E-3</c:v>
                </c:pt>
                <c:pt idx="18">
                  <c:v>6.3695570561703337E-4</c:v>
                </c:pt>
                <c:pt idx="19">
                  <c:v>9.9531751742067825E-5</c:v>
                </c:pt>
                <c:pt idx="20">
                  <c:v>5.6765919868728351E-5</c:v>
                </c:pt>
                <c:pt idx="21">
                  <c:v>5.6409537936449178E-5</c:v>
                </c:pt>
                <c:pt idx="22">
                  <c:v>-3.6447752408366556E-4</c:v>
                </c:pt>
                <c:pt idx="23">
                  <c:v>-5.6904075321113912E-4</c:v>
                </c:pt>
                <c:pt idx="24">
                  <c:v>-1.0996934503728264E-3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3A8-4FD5-AF8A-4BB360012E3A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693.5</c:v>
                </c:pt>
                <c:pt idx="2">
                  <c:v>695.5</c:v>
                </c:pt>
                <c:pt idx="3">
                  <c:v>697.5</c:v>
                </c:pt>
                <c:pt idx="4">
                  <c:v>2354</c:v>
                </c:pt>
                <c:pt idx="5">
                  <c:v>2356</c:v>
                </c:pt>
                <c:pt idx="6">
                  <c:v>2358</c:v>
                </c:pt>
                <c:pt idx="7">
                  <c:v>5405</c:v>
                </c:pt>
                <c:pt idx="8">
                  <c:v>5991.5</c:v>
                </c:pt>
                <c:pt idx="9">
                  <c:v>6145.5</c:v>
                </c:pt>
                <c:pt idx="10">
                  <c:v>7489</c:v>
                </c:pt>
                <c:pt idx="11">
                  <c:v>7489</c:v>
                </c:pt>
                <c:pt idx="12">
                  <c:v>8286</c:v>
                </c:pt>
                <c:pt idx="13">
                  <c:v>8286</c:v>
                </c:pt>
                <c:pt idx="14">
                  <c:v>9805</c:v>
                </c:pt>
                <c:pt idx="15">
                  <c:v>10507</c:v>
                </c:pt>
                <c:pt idx="16">
                  <c:v>11152</c:v>
                </c:pt>
                <c:pt idx="17">
                  <c:v>11152</c:v>
                </c:pt>
                <c:pt idx="18">
                  <c:v>11954</c:v>
                </c:pt>
                <c:pt idx="19">
                  <c:v>12708</c:v>
                </c:pt>
                <c:pt idx="20">
                  <c:v>12768</c:v>
                </c:pt>
                <c:pt idx="21">
                  <c:v>12768.5</c:v>
                </c:pt>
                <c:pt idx="22">
                  <c:v>13359</c:v>
                </c:pt>
                <c:pt idx="23">
                  <c:v>13646</c:v>
                </c:pt>
                <c:pt idx="24">
                  <c:v>14390.5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3A8-4FD5-AF8A-4BB360012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707440"/>
        <c:axId val="1"/>
      </c:scatterChart>
      <c:valAx>
        <c:axId val="585707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1203007518795"/>
              <c:y val="0.84411888219854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353002933456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57074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67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1052631578947367"/>
          <c:y val="0.92353064690443099"/>
          <c:w val="0.7142857142857143"/>
          <c:h val="5.88235294117647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0</xdr:rowOff>
    </xdr:from>
    <xdr:to>
      <xdr:col>17</xdr:col>
      <xdr:colOff>142875</xdr:colOff>
      <xdr:row>19</xdr:row>
      <xdr:rowOff>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6B6C59A3-DC66-1CEF-3B4A-95C3759C9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9"/>
  <sheetViews>
    <sheetView tabSelected="1" workbookViewId="0">
      <pane xSplit="14" ySplit="22" topLeftCell="O29" activePane="bottomRight" state="frozen"/>
      <selection pane="topRight" activeCell="O1" sqref="O1"/>
      <selection pane="bottomLeft" activeCell="A23" sqref="A23"/>
      <selection pane="bottomRight" activeCell="F11" sqref="F11"/>
    </sheetView>
  </sheetViews>
  <sheetFormatPr defaultColWidth="10.28515625" defaultRowHeight="12.75" x14ac:dyDescent="0.2"/>
  <cols>
    <col min="1" max="1" width="16.285156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46</v>
      </c>
      <c r="E1" s="27" t="s">
        <v>43</v>
      </c>
      <c r="F1" t="s">
        <v>44</v>
      </c>
    </row>
    <row r="2" spans="1:6" x14ac:dyDescent="0.2">
      <c r="A2" t="s">
        <v>28</v>
      </c>
      <c r="B2" t="s">
        <v>45</v>
      </c>
      <c r="C2" s="3"/>
      <c r="D2" s="3"/>
      <c r="E2">
        <v>0</v>
      </c>
    </row>
    <row r="3" spans="1:6" ht="13.5" thickBot="1" x14ac:dyDescent="0.25"/>
    <row r="4" spans="1:6" ht="13.5" thickBot="1" x14ac:dyDescent="0.25">
      <c r="A4" s="5" t="s">
        <v>5</v>
      </c>
      <c r="C4" s="29">
        <v>52856.853300000002</v>
      </c>
      <c r="D4" s="30">
        <v>0.49431999999999998</v>
      </c>
    </row>
    <row r="5" spans="1:6" x14ac:dyDescent="0.2">
      <c r="A5" s="9" t="s">
        <v>33</v>
      </c>
      <c r="B5" s="10"/>
      <c r="C5" s="11">
        <v>-9.5</v>
      </c>
      <c r="D5" s="10" t="s">
        <v>34</v>
      </c>
    </row>
    <row r="6" spans="1:6" x14ac:dyDescent="0.2">
      <c r="A6" s="5" t="s">
        <v>6</v>
      </c>
    </row>
    <row r="7" spans="1:6" x14ac:dyDescent="0.2">
      <c r="A7" t="s">
        <v>7</v>
      </c>
      <c r="C7" s="8">
        <v>52856.853300000002</v>
      </c>
      <c r="D7" s="28" t="e">
        <v>#N/A</v>
      </c>
    </row>
    <row r="8" spans="1:6" x14ac:dyDescent="0.2">
      <c r="A8" t="s">
        <v>8</v>
      </c>
      <c r="C8" s="8">
        <v>0.49431999999999998</v>
      </c>
      <c r="D8" s="28" t="e">
        <v>#N/A</v>
      </c>
    </row>
    <row r="9" spans="1:6" x14ac:dyDescent="0.2">
      <c r="A9" s="24" t="s">
        <v>38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6" ht="13.5" thickBot="1" x14ac:dyDescent="0.25">
      <c r="A10" s="10"/>
      <c r="B10" s="10"/>
      <c r="C10" s="4" t="s">
        <v>24</v>
      </c>
      <c r="D10" s="4" t="s">
        <v>25</v>
      </c>
      <c r="E10" s="10"/>
    </row>
    <row r="11" spans="1:6" x14ac:dyDescent="0.2">
      <c r="A11" s="10" t="s">
        <v>20</v>
      </c>
      <c r="B11" s="10"/>
      <c r="C11" s="21">
        <f ca="1">INTERCEPT(INDIRECT($D$9):G991,INDIRECT($C$9):F991)</f>
        <v>9.1573349425153588E-3</v>
      </c>
      <c r="D11" s="3"/>
      <c r="E11" s="10"/>
    </row>
    <row r="12" spans="1:6" x14ac:dyDescent="0.2">
      <c r="A12" s="10" t="s">
        <v>21</v>
      </c>
      <c r="B12" s="10"/>
      <c r="C12" s="21">
        <f ca="1">SLOPE(INDIRECT($D$9):G991,INDIRECT($C$9):F991)</f>
        <v>-7.1276386455565719E-7</v>
      </c>
      <c r="D12" s="3"/>
      <c r="E12" s="10"/>
    </row>
    <row r="13" spans="1:6" x14ac:dyDescent="0.2">
      <c r="A13" s="10" t="s">
        <v>23</v>
      </c>
      <c r="B13" s="10"/>
      <c r="C13" s="3" t="s">
        <v>18</v>
      </c>
    </row>
    <row r="14" spans="1:6" x14ac:dyDescent="0.2">
      <c r="A14" s="10"/>
      <c r="B14" s="10"/>
      <c r="C14" s="10"/>
    </row>
    <row r="15" spans="1:6" x14ac:dyDescent="0.2">
      <c r="A15" s="12" t="s">
        <v>22</v>
      </c>
      <c r="B15" s="10"/>
      <c r="C15" s="13">
        <f ca="1">(C7+C11)+(C8+C12)*INT(MAX(F21:F3532))</f>
        <v>59970.117000662933</v>
      </c>
      <c r="E15" s="14" t="s">
        <v>40</v>
      </c>
      <c r="F15" s="11">
        <v>1</v>
      </c>
    </row>
    <row r="16" spans="1:6" x14ac:dyDescent="0.2">
      <c r="A16" s="16" t="s">
        <v>9</v>
      </c>
      <c r="B16" s="10"/>
      <c r="C16" s="17">
        <f ca="1">+C8+C12</f>
        <v>0.49431928723613544</v>
      </c>
      <c r="E16" s="14" t="s">
        <v>35</v>
      </c>
      <c r="F16" s="15">
        <f ca="1">NOW()+15018.5+$C$5/24</f>
        <v>60162.819186689812</v>
      </c>
    </row>
    <row r="17" spans="1:21" ht="13.5" thickBot="1" x14ac:dyDescent="0.25">
      <c r="A17" s="14" t="s">
        <v>32</v>
      </c>
      <c r="B17" s="10"/>
      <c r="C17" s="10">
        <f>COUNT(C21:C2190)</f>
        <v>25</v>
      </c>
      <c r="E17" s="14" t="s">
        <v>41</v>
      </c>
      <c r="F17" s="15">
        <f ca="1">ROUND(2*(F16-$C$7)/$C$8,0)/2+F15</f>
        <v>14781</v>
      </c>
    </row>
    <row r="18" spans="1:21" ht="14.25" thickTop="1" thickBot="1" x14ac:dyDescent="0.25">
      <c r="A18" s="16" t="s">
        <v>10</v>
      </c>
      <c r="B18" s="10"/>
      <c r="C18" s="19">
        <f ca="1">+C15</f>
        <v>59970.117000662933</v>
      </c>
      <c r="D18" s="20">
        <f ca="1">+C16</f>
        <v>0.49431928723613544</v>
      </c>
      <c r="E18" s="14" t="s">
        <v>36</v>
      </c>
      <c r="F18" s="23">
        <f ca="1">ROUND(2*(F16-$C$15)/$C$16,0)/2+F15</f>
        <v>391</v>
      </c>
    </row>
    <row r="19" spans="1:21" ht="13.5" thickTop="1" x14ac:dyDescent="0.2">
      <c r="E19" s="14" t="s">
        <v>37</v>
      </c>
      <c r="F19" s="18">
        <f ca="1">+$C$15+$C$16*F18-15018.5-$C$5/24</f>
        <v>45145.291675305598</v>
      </c>
    </row>
    <row r="20" spans="1:21" ht="13.5" thickBot="1" x14ac:dyDescent="0.25">
      <c r="A20" s="4" t="s">
        <v>11</v>
      </c>
      <c r="B20" s="4" t="s">
        <v>12</v>
      </c>
      <c r="C20" s="4" t="s">
        <v>13</v>
      </c>
      <c r="D20" s="4" t="s">
        <v>17</v>
      </c>
      <c r="E20" s="4" t="s">
        <v>14</v>
      </c>
      <c r="F20" s="4" t="s">
        <v>15</v>
      </c>
      <c r="G20" s="4" t="s">
        <v>16</v>
      </c>
      <c r="H20" s="7" t="s">
        <v>4</v>
      </c>
      <c r="I20" s="7" t="s">
        <v>52</v>
      </c>
      <c r="J20" s="7" t="s">
        <v>2</v>
      </c>
      <c r="K20" s="7" t="s">
        <v>3</v>
      </c>
      <c r="L20" s="7" t="s">
        <v>29</v>
      </c>
      <c r="M20" s="7" t="s">
        <v>30</v>
      </c>
      <c r="N20" s="7" t="s">
        <v>31</v>
      </c>
      <c r="O20" s="7" t="s">
        <v>27</v>
      </c>
      <c r="P20" s="6" t="s">
        <v>26</v>
      </c>
      <c r="Q20" s="4" t="s">
        <v>19</v>
      </c>
      <c r="U20" s="26" t="s">
        <v>39</v>
      </c>
    </row>
    <row r="21" spans="1:21" x14ac:dyDescent="0.2">
      <c r="A21" s="28" t="s">
        <v>42</v>
      </c>
      <c r="C21" s="8">
        <v>52856.853300000002</v>
      </c>
      <c r="D21" s="8" t="s">
        <v>18</v>
      </c>
      <c r="E21">
        <f t="shared" ref="E21:E44" si="0">+(C21-C$7)/C$8</f>
        <v>0</v>
      </c>
      <c r="F21">
        <f t="shared" ref="F21:F45" si="1">ROUND(2*E21,0)/2</f>
        <v>0</v>
      </c>
      <c r="G21">
        <f t="shared" ref="G21:G44" si="2">+C21-(C$7+F21*C$8)</f>
        <v>0</v>
      </c>
      <c r="H21">
        <f>+G21</f>
        <v>0</v>
      </c>
      <c r="O21">
        <f t="shared" ref="O21:O44" ca="1" si="3">+C$11+C$12*$F21</f>
        <v>9.1573349425153588E-3</v>
      </c>
      <c r="Q21" s="2">
        <f t="shared" ref="Q21:Q44" si="4">+C21-15018.5</f>
        <v>37838.353300000002</v>
      </c>
    </row>
    <row r="22" spans="1:21" x14ac:dyDescent="0.2">
      <c r="A22" s="44" t="s">
        <v>58</v>
      </c>
      <c r="B22" s="45" t="s">
        <v>50</v>
      </c>
      <c r="C22" s="46">
        <v>53199.670700000002</v>
      </c>
      <c r="D22" s="44">
        <v>2.9999999999999997E-4</v>
      </c>
      <c r="E22">
        <f t="shared" si="0"/>
        <v>693.51310891730031</v>
      </c>
      <c r="F22">
        <f t="shared" si="1"/>
        <v>693.5</v>
      </c>
      <c r="G22">
        <f t="shared" si="2"/>
        <v>6.4799999963724986E-3</v>
      </c>
      <c r="K22">
        <f t="shared" ref="K22:K44" si="5">+G22</f>
        <v>6.4799999963724986E-3</v>
      </c>
      <c r="O22">
        <f t="shared" ca="1" si="3"/>
        <v>8.6630332024460101E-3</v>
      </c>
      <c r="Q22" s="2">
        <f t="shared" si="4"/>
        <v>38181.170700000002</v>
      </c>
    </row>
    <row r="23" spans="1:21" x14ac:dyDescent="0.2">
      <c r="A23" s="44" t="s">
        <v>58</v>
      </c>
      <c r="B23" s="45" t="s">
        <v>50</v>
      </c>
      <c r="C23" s="46">
        <v>53200.658499999998</v>
      </c>
      <c r="D23" s="44">
        <v>4.0000000000000002E-4</v>
      </c>
      <c r="E23">
        <f t="shared" si="0"/>
        <v>695.51140961319641</v>
      </c>
      <c r="F23">
        <f t="shared" si="1"/>
        <v>695.5</v>
      </c>
      <c r="G23">
        <f t="shared" si="2"/>
        <v>5.6399999957648106E-3</v>
      </c>
      <c r="K23">
        <f t="shared" si="5"/>
        <v>5.6399999957648106E-3</v>
      </c>
      <c r="O23">
        <f t="shared" ca="1" si="3"/>
        <v>8.6616076747168987E-3</v>
      </c>
      <c r="Q23" s="2">
        <f t="shared" si="4"/>
        <v>38182.158499999998</v>
      </c>
    </row>
    <row r="24" spans="1:21" x14ac:dyDescent="0.2">
      <c r="A24" s="44" t="s">
        <v>58</v>
      </c>
      <c r="B24" s="45" t="s">
        <v>50</v>
      </c>
      <c r="C24" s="46">
        <v>53201.647199999999</v>
      </c>
      <c r="D24" s="44">
        <v>4.0000000000000002E-4</v>
      </c>
      <c r="E24">
        <f t="shared" si="0"/>
        <v>697.51153099206374</v>
      </c>
      <c r="F24">
        <f t="shared" si="1"/>
        <v>697.5</v>
      </c>
      <c r="G24">
        <f t="shared" si="2"/>
        <v>5.6999999942490831E-3</v>
      </c>
      <c r="K24">
        <f t="shared" si="5"/>
        <v>5.6999999942490831E-3</v>
      </c>
      <c r="O24">
        <f t="shared" ca="1" si="3"/>
        <v>8.6601821469877872E-3</v>
      </c>
      <c r="Q24" s="2">
        <f t="shared" si="4"/>
        <v>38183.147199999999</v>
      </c>
    </row>
    <row r="25" spans="1:21" x14ac:dyDescent="0.2">
      <c r="A25" s="44" t="s">
        <v>58</v>
      </c>
      <c r="B25" s="45" t="s">
        <v>48</v>
      </c>
      <c r="C25" s="46">
        <v>54020.489600000001</v>
      </c>
      <c r="D25" s="44">
        <v>2.9999999999999997E-4</v>
      </c>
      <c r="E25">
        <f t="shared" si="0"/>
        <v>2354.0142013270724</v>
      </c>
      <c r="F25">
        <f t="shared" si="1"/>
        <v>2354</v>
      </c>
      <c r="G25">
        <f t="shared" si="2"/>
        <v>7.0199999972828664E-3</v>
      </c>
      <c r="K25">
        <f t="shared" si="5"/>
        <v>7.0199999972828664E-3</v>
      </c>
      <c r="O25">
        <f t="shared" ca="1" si="3"/>
        <v>7.4794888053513415E-3</v>
      </c>
      <c r="Q25" s="2">
        <f t="shared" si="4"/>
        <v>39001.989600000001</v>
      </c>
    </row>
    <row r="26" spans="1:21" x14ac:dyDescent="0.2">
      <c r="A26" s="44" t="s">
        <v>58</v>
      </c>
      <c r="B26" s="45" t="s">
        <v>48</v>
      </c>
      <c r="C26" s="46">
        <v>54021.478199999998</v>
      </c>
      <c r="D26" s="44">
        <v>5.0000000000000001E-4</v>
      </c>
      <c r="E26">
        <f t="shared" si="0"/>
        <v>2356.0141204078236</v>
      </c>
      <c r="F26">
        <f t="shared" si="1"/>
        <v>2356</v>
      </c>
      <c r="G26">
        <f t="shared" si="2"/>
        <v>6.9799999982933514E-3</v>
      </c>
      <c r="K26">
        <f t="shared" si="5"/>
        <v>6.9799999982933514E-3</v>
      </c>
      <c r="O26">
        <f t="shared" ca="1" si="3"/>
        <v>7.4780632776222308E-3</v>
      </c>
      <c r="Q26" s="2">
        <f t="shared" si="4"/>
        <v>39002.978199999998</v>
      </c>
    </row>
    <row r="27" spans="1:21" x14ac:dyDescent="0.2">
      <c r="A27" s="44" t="s">
        <v>58</v>
      </c>
      <c r="B27" s="45" t="s">
        <v>48</v>
      </c>
      <c r="C27" s="46">
        <v>54022.467400000001</v>
      </c>
      <c r="D27" s="44">
        <v>2.9999999999999997E-4</v>
      </c>
      <c r="E27">
        <f t="shared" si="0"/>
        <v>2358.0152532772272</v>
      </c>
      <c r="F27">
        <f t="shared" si="1"/>
        <v>2358</v>
      </c>
      <c r="G27">
        <f t="shared" si="2"/>
        <v>7.5399999986984767E-3</v>
      </c>
      <c r="K27">
        <f t="shared" si="5"/>
        <v>7.5399999986984767E-3</v>
      </c>
      <c r="O27">
        <f t="shared" ca="1" si="3"/>
        <v>7.4766377498931193E-3</v>
      </c>
      <c r="Q27" s="2">
        <f t="shared" si="4"/>
        <v>39003.967400000001</v>
      </c>
    </row>
    <row r="28" spans="1:21" x14ac:dyDescent="0.2">
      <c r="A28" s="31" t="s">
        <v>47</v>
      </c>
      <c r="B28" s="32" t="s">
        <v>48</v>
      </c>
      <c r="C28" s="31">
        <v>55528.660300000003</v>
      </c>
      <c r="D28" s="31">
        <v>1E-4</v>
      </c>
      <c r="E28">
        <f t="shared" si="0"/>
        <v>5405.0149700598822</v>
      </c>
      <c r="F28">
        <f t="shared" si="1"/>
        <v>5405</v>
      </c>
      <c r="G28">
        <f t="shared" si="2"/>
        <v>7.4000000022351742E-3</v>
      </c>
      <c r="K28">
        <f t="shared" si="5"/>
        <v>7.4000000022351742E-3</v>
      </c>
      <c r="O28">
        <f t="shared" ca="1" si="3"/>
        <v>5.3048462545920317E-3</v>
      </c>
      <c r="Q28" s="2">
        <f t="shared" si="4"/>
        <v>40510.160300000003</v>
      </c>
    </row>
    <row r="29" spans="1:21" x14ac:dyDescent="0.2">
      <c r="A29" s="33" t="s">
        <v>51</v>
      </c>
      <c r="B29" s="34" t="s">
        <v>50</v>
      </c>
      <c r="C29" s="35">
        <v>55818.5789</v>
      </c>
      <c r="D29" s="35">
        <v>1E-3</v>
      </c>
      <c r="E29">
        <f t="shared" si="0"/>
        <v>5991.5148082213909</v>
      </c>
      <c r="F29">
        <f t="shared" si="1"/>
        <v>5991.5</v>
      </c>
      <c r="G29">
        <f t="shared" si="2"/>
        <v>7.3199999969801866E-3</v>
      </c>
      <c r="K29">
        <f t="shared" si="5"/>
        <v>7.3199999969801866E-3</v>
      </c>
      <c r="O29">
        <f t="shared" ca="1" si="3"/>
        <v>4.8868102480301391E-3</v>
      </c>
      <c r="Q29" s="2">
        <f t="shared" si="4"/>
        <v>40800.0789</v>
      </c>
    </row>
    <row r="30" spans="1:21" x14ac:dyDescent="0.2">
      <c r="A30" s="31" t="s">
        <v>49</v>
      </c>
      <c r="B30" s="32" t="s">
        <v>50</v>
      </c>
      <c r="C30" s="31">
        <v>55894.702100000002</v>
      </c>
      <c r="D30" s="31">
        <v>4.0000000000000002E-4</v>
      </c>
      <c r="E30">
        <f t="shared" si="0"/>
        <v>6145.5106004207801</v>
      </c>
      <c r="F30">
        <f t="shared" si="1"/>
        <v>6145.5</v>
      </c>
      <c r="G30">
        <f t="shared" si="2"/>
        <v>5.2399999985937029E-3</v>
      </c>
      <c r="K30">
        <f t="shared" si="5"/>
        <v>5.2399999985937029E-3</v>
      </c>
      <c r="O30">
        <f t="shared" ca="1" si="3"/>
        <v>4.7770446128885674E-3</v>
      </c>
      <c r="Q30" s="2">
        <f t="shared" si="4"/>
        <v>40876.202100000002</v>
      </c>
    </row>
    <row r="31" spans="1:21" x14ac:dyDescent="0.2">
      <c r="A31" s="36" t="s">
        <v>1</v>
      </c>
      <c r="B31" s="37" t="s">
        <v>48</v>
      </c>
      <c r="C31" s="36">
        <v>56558.821799999998</v>
      </c>
      <c r="D31" s="36">
        <v>2.0000000000000001E-4</v>
      </c>
      <c r="E31">
        <f t="shared" si="0"/>
        <v>7489.0121783460017</v>
      </c>
      <c r="F31">
        <f t="shared" si="1"/>
        <v>7489</v>
      </c>
      <c r="G31">
        <f t="shared" si="2"/>
        <v>6.0199999934411608E-3</v>
      </c>
      <c r="K31">
        <f t="shared" si="5"/>
        <v>6.0199999934411608E-3</v>
      </c>
      <c r="O31">
        <f t="shared" ca="1" si="3"/>
        <v>3.819446360858042E-3</v>
      </c>
      <c r="Q31" s="2">
        <f t="shared" si="4"/>
        <v>41540.321799999998</v>
      </c>
    </row>
    <row r="32" spans="1:21" x14ac:dyDescent="0.2">
      <c r="A32" s="36" t="s">
        <v>1</v>
      </c>
      <c r="B32" s="37" t="s">
        <v>48</v>
      </c>
      <c r="C32" s="36">
        <v>56558.821799999998</v>
      </c>
      <c r="D32" s="36">
        <v>2.0000000000000001E-4</v>
      </c>
      <c r="E32">
        <f t="shared" si="0"/>
        <v>7489.0121783460017</v>
      </c>
      <c r="F32">
        <f t="shared" si="1"/>
        <v>7489</v>
      </c>
      <c r="G32">
        <f t="shared" si="2"/>
        <v>6.0199999934411608E-3</v>
      </c>
      <c r="K32">
        <f t="shared" si="5"/>
        <v>6.0199999934411608E-3</v>
      </c>
      <c r="O32">
        <f t="shared" ca="1" si="3"/>
        <v>3.819446360858042E-3</v>
      </c>
      <c r="Q32" s="2">
        <f t="shared" si="4"/>
        <v>41540.321799999998</v>
      </c>
    </row>
    <row r="33" spans="1:17" ht="12" customHeight="1" x14ac:dyDescent="0.2">
      <c r="A33" s="36" t="s">
        <v>1</v>
      </c>
      <c r="B33" s="37" t="s">
        <v>48</v>
      </c>
      <c r="C33" s="36">
        <v>56952.794699999999</v>
      </c>
      <c r="D33" s="36">
        <v>2.0000000000000001E-4</v>
      </c>
      <c r="E33">
        <f t="shared" si="0"/>
        <v>8286.0118951286531</v>
      </c>
      <c r="F33">
        <f t="shared" si="1"/>
        <v>8286</v>
      </c>
      <c r="G33">
        <f t="shared" si="2"/>
        <v>5.8799999969778582E-3</v>
      </c>
      <c r="K33">
        <f t="shared" si="5"/>
        <v>5.8799999969778582E-3</v>
      </c>
      <c r="O33">
        <f t="shared" ca="1" si="3"/>
        <v>3.2513735608071829E-3</v>
      </c>
      <c r="Q33" s="2">
        <f t="shared" si="4"/>
        <v>41934.294699999999</v>
      </c>
    </row>
    <row r="34" spans="1:17" ht="12" customHeight="1" x14ac:dyDescent="0.2">
      <c r="A34" s="36" t="s">
        <v>1</v>
      </c>
      <c r="B34" s="37" t="s">
        <v>48</v>
      </c>
      <c r="C34" s="36">
        <v>56952.794699999999</v>
      </c>
      <c r="D34" s="36">
        <v>2.0000000000000001E-4</v>
      </c>
      <c r="E34">
        <f t="shared" si="0"/>
        <v>8286.0118951286531</v>
      </c>
      <c r="F34">
        <f t="shared" si="1"/>
        <v>8286</v>
      </c>
      <c r="G34">
        <f t="shared" si="2"/>
        <v>5.8799999969778582E-3</v>
      </c>
      <c r="K34">
        <f t="shared" si="5"/>
        <v>5.8799999969778582E-3</v>
      </c>
      <c r="O34">
        <f t="shared" ca="1" si="3"/>
        <v>3.2513735608071829E-3</v>
      </c>
      <c r="Q34" s="2">
        <f t="shared" si="4"/>
        <v>41934.294699999999</v>
      </c>
    </row>
    <row r="35" spans="1:17" ht="12" customHeight="1" x14ac:dyDescent="0.2">
      <c r="A35" s="36" t="s">
        <v>0</v>
      </c>
      <c r="B35" s="37" t="s">
        <v>48</v>
      </c>
      <c r="C35" s="36">
        <v>57703.664900000003</v>
      </c>
      <c r="D35" s="36">
        <v>1E-4</v>
      </c>
      <c r="E35">
        <f t="shared" si="0"/>
        <v>9805.008091924261</v>
      </c>
      <c r="F35">
        <f t="shared" si="1"/>
        <v>9805</v>
      </c>
      <c r="G35">
        <f t="shared" si="2"/>
        <v>4.0000000008149073E-3</v>
      </c>
      <c r="K35">
        <f t="shared" si="5"/>
        <v>4.0000000008149073E-3</v>
      </c>
      <c r="O35">
        <f t="shared" ca="1" si="3"/>
        <v>2.1686852505471404E-3</v>
      </c>
      <c r="Q35" s="2">
        <f t="shared" si="4"/>
        <v>42685.164900000003</v>
      </c>
    </row>
    <row r="36" spans="1:17" ht="12" customHeight="1" x14ac:dyDescent="0.2">
      <c r="A36" s="38" t="s">
        <v>54</v>
      </c>
      <c r="B36" s="39" t="s">
        <v>48</v>
      </c>
      <c r="C36" s="40">
        <v>58050.6777</v>
      </c>
      <c r="D36" s="40">
        <v>1E-4</v>
      </c>
      <c r="E36">
        <f t="shared" si="0"/>
        <v>10507.008415601225</v>
      </c>
      <c r="F36">
        <f t="shared" si="1"/>
        <v>10507</v>
      </c>
      <c r="G36">
        <f t="shared" si="2"/>
        <v>4.1599999967729673E-3</v>
      </c>
      <c r="K36">
        <f t="shared" si="5"/>
        <v>4.1599999967729673E-3</v>
      </c>
      <c r="O36">
        <f t="shared" ca="1" si="3"/>
        <v>1.6683250176290684E-3</v>
      </c>
      <c r="Q36" s="2">
        <f t="shared" si="4"/>
        <v>43032.1777</v>
      </c>
    </row>
    <row r="37" spans="1:17" ht="12" customHeight="1" x14ac:dyDescent="0.2">
      <c r="A37" s="38" t="s">
        <v>53</v>
      </c>
      <c r="B37" s="39" t="s">
        <v>48</v>
      </c>
      <c r="C37" s="40">
        <v>58369.512490000001</v>
      </c>
      <c r="D37" s="40">
        <v>5.0000000000000002E-5</v>
      </c>
      <c r="E37">
        <f t="shared" si="0"/>
        <v>11152.005158601713</v>
      </c>
      <c r="F37">
        <f t="shared" si="1"/>
        <v>11152</v>
      </c>
      <c r="G37">
        <f t="shared" si="2"/>
        <v>2.5499999974272214E-3</v>
      </c>
      <c r="K37">
        <f t="shared" si="5"/>
        <v>2.5499999974272214E-3</v>
      </c>
      <c r="O37">
        <f t="shared" ca="1" si="3"/>
        <v>1.2085923249906694E-3</v>
      </c>
      <c r="Q37" s="2">
        <f t="shared" si="4"/>
        <v>43351.012490000001</v>
      </c>
    </row>
    <row r="38" spans="1:17" ht="12" customHeight="1" x14ac:dyDescent="0.2">
      <c r="A38" s="41" t="s">
        <v>53</v>
      </c>
      <c r="B38" s="42" t="s">
        <v>48</v>
      </c>
      <c r="C38" s="43">
        <v>58369.512490000001</v>
      </c>
      <c r="D38" s="43">
        <v>5.0000000000000002E-5</v>
      </c>
      <c r="E38">
        <f t="shared" si="0"/>
        <v>11152.005158601713</v>
      </c>
      <c r="F38">
        <f t="shared" si="1"/>
        <v>11152</v>
      </c>
      <c r="G38">
        <f t="shared" si="2"/>
        <v>2.5499999974272214E-3</v>
      </c>
      <c r="K38">
        <f t="shared" si="5"/>
        <v>2.5499999974272214E-3</v>
      </c>
      <c r="O38">
        <f t="shared" ca="1" si="3"/>
        <v>1.2085923249906694E-3</v>
      </c>
      <c r="Q38" s="2">
        <f t="shared" si="4"/>
        <v>43351.012490000001</v>
      </c>
    </row>
    <row r="39" spans="1:17" ht="12" customHeight="1" x14ac:dyDescent="0.2">
      <c r="A39" s="38" t="s">
        <v>55</v>
      </c>
      <c r="B39" s="39" t="s">
        <v>48</v>
      </c>
      <c r="C39" s="40">
        <v>58765.9565</v>
      </c>
      <c r="D39" s="40" t="s">
        <v>56</v>
      </c>
      <c r="E39">
        <f t="shared" si="0"/>
        <v>11954.00388412364</v>
      </c>
      <c r="F39">
        <f t="shared" si="1"/>
        <v>11954</v>
      </c>
      <c r="G39">
        <f t="shared" si="2"/>
        <v>1.919999995152466E-3</v>
      </c>
      <c r="K39">
        <f t="shared" si="5"/>
        <v>1.919999995152466E-3</v>
      </c>
      <c r="O39">
        <f t="shared" ca="1" si="3"/>
        <v>6.3695570561703337E-4</v>
      </c>
      <c r="Q39" s="2">
        <f t="shared" si="4"/>
        <v>43747.4565</v>
      </c>
    </row>
    <row r="40" spans="1:17" ht="12" customHeight="1" x14ac:dyDescent="0.2">
      <c r="A40" s="38" t="s">
        <v>57</v>
      </c>
      <c r="B40" s="39" t="s">
        <v>48</v>
      </c>
      <c r="C40" s="40">
        <v>59138.670299999998</v>
      </c>
      <c r="D40" s="40">
        <v>1E-4</v>
      </c>
      <c r="E40">
        <f t="shared" si="0"/>
        <v>12707.996844149529</v>
      </c>
      <c r="F40">
        <f t="shared" si="1"/>
        <v>12708</v>
      </c>
      <c r="G40">
        <f t="shared" si="2"/>
        <v>-1.5600000042468309E-3</v>
      </c>
      <c r="K40">
        <f t="shared" si="5"/>
        <v>-1.5600000042468309E-3</v>
      </c>
      <c r="O40">
        <f t="shared" ca="1" si="3"/>
        <v>9.9531751742067825E-5</v>
      </c>
      <c r="Q40" s="2">
        <f t="shared" si="4"/>
        <v>44120.170299999998</v>
      </c>
    </row>
    <row r="41" spans="1:17" ht="12" customHeight="1" x14ac:dyDescent="0.2">
      <c r="A41" s="44" t="s">
        <v>59</v>
      </c>
      <c r="B41" s="45" t="s">
        <v>48</v>
      </c>
      <c r="C41" s="46">
        <v>59168.331400000003</v>
      </c>
      <c r="D41" s="44">
        <v>4.0000000000000002E-4</v>
      </c>
      <c r="E41">
        <f t="shared" si="0"/>
        <v>12768.000687813563</v>
      </c>
      <c r="F41">
        <f t="shared" si="1"/>
        <v>12768</v>
      </c>
      <c r="G41">
        <f t="shared" si="2"/>
        <v>3.3999999868683517E-4</v>
      </c>
      <c r="K41">
        <f t="shared" si="5"/>
        <v>3.3999999868683517E-4</v>
      </c>
      <c r="O41">
        <f t="shared" ca="1" si="3"/>
        <v>5.6765919868728351E-5</v>
      </c>
      <c r="Q41" s="2">
        <f t="shared" si="4"/>
        <v>44149.831400000003</v>
      </c>
    </row>
    <row r="42" spans="1:17" ht="12" customHeight="1" x14ac:dyDescent="0.2">
      <c r="A42" s="44" t="s">
        <v>59</v>
      </c>
      <c r="B42" s="45" t="s">
        <v>48</v>
      </c>
      <c r="C42" s="46">
        <v>59168.577700000002</v>
      </c>
      <c r="D42" s="44">
        <v>1E-3</v>
      </c>
      <c r="E42">
        <f t="shared" si="0"/>
        <v>12768.498948049844</v>
      </c>
      <c r="F42">
        <f t="shared" si="1"/>
        <v>12768.5</v>
      </c>
      <c r="G42">
        <f t="shared" si="2"/>
        <v>-5.2000000141561031E-4</v>
      </c>
      <c r="K42">
        <f t="shared" si="5"/>
        <v>-5.2000000141561031E-4</v>
      </c>
      <c r="O42">
        <f t="shared" ca="1" si="3"/>
        <v>5.6409537936449178E-5</v>
      </c>
      <c r="Q42" s="2">
        <f t="shared" si="4"/>
        <v>44150.077700000002</v>
      </c>
    </row>
    <row r="43" spans="1:17" ht="12" customHeight="1" x14ac:dyDescent="0.2">
      <c r="A43" s="44" t="s">
        <v>60</v>
      </c>
      <c r="B43" s="45" t="s">
        <v>50</v>
      </c>
      <c r="C43" s="46">
        <v>59460.464699999997</v>
      </c>
      <c r="D43" s="44">
        <v>4.0000000000000002E-4</v>
      </c>
      <c r="E43">
        <f t="shared" si="0"/>
        <v>13358.980822139494</v>
      </c>
      <c r="F43">
        <f t="shared" si="1"/>
        <v>13359</v>
      </c>
      <c r="G43">
        <f t="shared" si="2"/>
        <v>-9.4800000078976154E-3</v>
      </c>
      <c r="K43">
        <f t="shared" si="5"/>
        <v>-9.4800000078976154E-3</v>
      </c>
      <c r="O43">
        <f t="shared" ca="1" si="3"/>
        <v>-3.6447752408366556E-4</v>
      </c>
      <c r="Q43" s="2">
        <f t="shared" si="4"/>
        <v>44441.964699999997</v>
      </c>
    </row>
    <row r="44" spans="1:17" ht="12" customHeight="1" x14ac:dyDescent="0.2">
      <c r="A44" s="47" t="s">
        <v>61</v>
      </c>
      <c r="B44" s="45" t="s">
        <v>48</v>
      </c>
      <c r="C44" s="46">
        <v>59602.343200000003</v>
      </c>
      <c r="D44" s="44">
        <v>1E-4</v>
      </c>
      <c r="E44">
        <f t="shared" si="0"/>
        <v>13645.998341155528</v>
      </c>
      <c r="F44">
        <f t="shared" si="1"/>
        <v>13646</v>
      </c>
      <c r="G44">
        <f t="shared" si="2"/>
        <v>-8.2000000111293048E-4</v>
      </c>
      <c r="K44">
        <f t="shared" si="5"/>
        <v>-8.2000000111293048E-4</v>
      </c>
      <c r="O44">
        <f t="shared" ca="1" si="3"/>
        <v>-5.6904075321113912E-4</v>
      </c>
      <c r="Q44" s="2">
        <f t="shared" si="4"/>
        <v>44583.843200000003</v>
      </c>
    </row>
    <row r="45" spans="1:17" x14ac:dyDescent="0.2">
      <c r="A45" s="48" t="s">
        <v>62</v>
      </c>
      <c r="B45" s="49" t="s">
        <v>50</v>
      </c>
      <c r="C45" s="46">
        <v>59970.361599999997</v>
      </c>
      <c r="D45" s="44">
        <v>2.0000000000000001E-4</v>
      </c>
      <c r="E45">
        <f t="shared" ref="E45" si="6">+(C45-C$7)/C$8</f>
        <v>14390.492595889291</v>
      </c>
      <c r="F45">
        <f t="shared" si="1"/>
        <v>14390.5</v>
      </c>
      <c r="G45">
        <f t="shared" ref="G45" si="7">+C45-(C$7+F45*C$8)</f>
        <v>-3.6600000094040297E-3</v>
      </c>
      <c r="K45">
        <f t="shared" ref="K45" si="8">+G45</f>
        <v>-3.6600000094040297E-3</v>
      </c>
      <c r="O45">
        <f t="shared" ref="O45" ca="1" si="9">+C$11+C$12*$F45</f>
        <v>-1.0996934503728264E-3</v>
      </c>
      <c r="Q45" s="2">
        <f t="shared" ref="Q45" si="10">+C45-15018.5</f>
        <v>44951.861599999997</v>
      </c>
    </row>
    <row r="46" spans="1:17" x14ac:dyDescent="0.2">
      <c r="C46" s="8"/>
      <c r="D46" s="8"/>
    </row>
    <row r="47" spans="1:17" x14ac:dyDescent="0.2">
      <c r="C47" s="8"/>
      <c r="D47" s="8"/>
    </row>
    <row r="48" spans="1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</sheetData>
  <protectedRanges>
    <protectedRange sqref="A30:D33" name="Range1"/>
  </protectedRanges>
  <sortState xmlns:xlrd2="http://schemas.microsoft.com/office/spreadsheetml/2017/richdata2" ref="A21:U44">
    <sortCondition ref="C21:C44"/>
  </sortState>
  <phoneticPr fontId="7" type="noConversion"/>
  <hyperlinks>
    <hyperlink ref="H63173" r:id="rId1" display="http://vsolj.cetus-net.org/bulletin.html" xr:uid="{00000000-0004-0000-0000-000000000000}"/>
    <hyperlink ref="H63166" r:id="rId2" display="https://www.aavso.org/ejaavso" xr:uid="{00000000-0004-0000-0000-000001000000}"/>
    <hyperlink ref="I63173" r:id="rId3" display="http://vsolj.cetus-net.org/bulletin.html" xr:uid="{00000000-0004-0000-0000-000002000000}"/>
    <hyperlink ref="AQ56824" r:id="rId4" display="http://cdsbib.u-strasbg.fr/cgi-bin/cdsbib?1990RMxAA..21..381G" xr:uid="{00000000-0004-0000-0000-000003000000}"/>
    <hyperlink ref="H63170" r:id="rId5" display="https://www.aavso.org/ejaavso" xr:uid="{00000000-0004-0000-0000-000004000000}"/>
    <hyperlink ref="AP4188" r:id="rId6" display="http://cdsbib.u-strasbg.fr/cgi-bin/cdsbib?1990RMxAA..21..381G" xr:uid="{00000000-0004-0000-0000-000005000000}"/>
    <hyperlink ref="AP4191" r:id="rId7" display="http://cdsbib.u-strasbg.fr/cgi-bin/cdsbib?1990RMxAA..21..381G" xr:uid="{00000000-0004-0000-0000-000006000000}"/>
    <hyperlink ref="AP4189" r:id="rId8" display="http://cdsbib.u-strasbg.fr/cgi-bin/cdsbib?1990RMxAA..21..381G" xr:uid="{00000000-0004-0000-0000-000007000000}"/>
    <hyperlink ref="AP4173" r:id="rId9" display="http://cdsbib.u-strasbg.fr/cgi-bin/cdsbib?1990RMxAA..21..381G" xr:uid="{00000000-0004-0000-0000-000008000000}"/>
    <hyperlink ref="AQ4402" r:id="rId10" display="http://cdsbib.u-strasbg.fr/cgi-bin/cdsbib?1990RMxAA..21..381G" xr:uid="{00000000-0004-0000-0000-000009000000}"/>
    <hyperlink ref="AQ4406" r:id="rId11" display="http://cdsbib.u-strasbg.fr/cgi-bin/cdsbib?1990RMxAA..21..381G" xr:uid="{00000000-0004-0000-0000-00000A000000}"/>
    <hyperlink ref="AQ64086" r:id="rId12" display="http://cdsbib.u-strasbg.fr/cgi-bin/cdsbib?1990RMxAA..21..381G" xr:uid="{00000000-0004-0000-0000-00000B000000}"/>
    <hyperlink ref="I1294" r:id="rId13" display="http://vsolj.cetus-net.org/bulletin.html" xr:uid="{00000000-0004-0000-0000-00000C000000}"/>
    <hyperlink ref="H1294" r:id="rId14" display="http://vsolj.cetus-net.org/bulletin.html" xr:uid="{00000000-0004-0000-0000-00000D000000}"/>
    <hyperlink ref="AQ64747" r:id="rId15" display="http://cdsbib.u-strasbg.fr/cgi-bin/cdsbib?1990RMxAA..21..381G" xr:uid="{00000000-0004-0000-0000-00000E000000}"/>
    <hyperlink ref="AQ64746" r:id="rId16" display="http://cdsbib.u-strasbg.fr/cgi-bin/cdsbib?1990RMxAA..21..381G" xr:uid="{00000000-0004-0000-0000-00000F000000}"/>
    <hyperlink ref="AP2464" r:id="rId17" display="http://cdsbib.u-strasbg.fr/cgi-bin/cdsbib?1990RMxAA..21..381G" xr:uid="{00000000-0004-0000-0000-000010000000}"/>
    <hyperlink ref="AP2482" r:id="rId18" display="http://cdsbib.u-strasbg.fr/cgi-bin/cdsbib?1990RMxAA..21..381G" xr:uid="{00000000-0004-0000-0000-000011000000}"/>
    <hyperlink ref="AP2483" r:id="rId19" display="http://cdsbib.u-strasbg.fr/cgi-bin/cdsbib?1990RMxAA..21..381G" xr:uid="{00000000-0004-0000-0000-000012000000}"/>
    <hyperlink ref="AP2479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2023-08-06T07:39:37Z</dcterms:modified>
</cp:coreProperties>
</file>