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<sst xmlns="http://schemas.openxmlformats.org/spreadsheetml/2006/main" count="54" uniqueCount="49">
  <si>
    <t>GX Psc / GSC 2291-0266</t>
  </si>
  <si>
    <t>System Type:</t>
  </si>
  <si>
    <t>EW</t>
  </si>
  <si>
    <t>GCVS 4 Eph.</t>
  </si>
  <si>
    <t>not avail.</t>
  </si>
  <si>
    <t>My time zone &gt;&gt;&gt;&gt;&gt;</t>
  </si>
  <si>
    <t>(PST=8, PDT=MDT=7, MDT=CST=6, etc.)</t>
  </si>
  <si>
    <t>--- Working ----</t>
  </si>
  <si>
    <t>Epoch =</t>
  </si>
  <si>
    <t>OEJV 0147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</si>
  <si>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</si>
  <si>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</si>
  <si>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</si>
  <si>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</si>
  <si>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</si>
  <si>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</si>
  <si>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</si>
  <si>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</si>
  <si>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</si>
  <si>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</si>
  <si>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</si>
  <si>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</si>
  <si>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</si>
  <si>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</si>
  <si>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</si>
  <si>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</si>
  <si>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</si>
  <si>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</si>
  <si>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</si>
  <si>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</si>
  <si>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</si>
  <si>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</si>
  <si>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</si>
  <si>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</si>
  <si>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</si>
  <si>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</si>
  <si>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</si>
  <si>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</si>
  <si>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</si>
  <si>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</si>
  <si>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Misc</t>
  </si>
  <si>
    <t>Lin Fit</t>
  </si>
  <si>
    <t>Q. Fit</t>
  </si>
  <si>
    <t>Date</t>
  </si>
  <si>
    <t>BAD</t>
  </si>
  <si>
    <t>I</t>
  </si>
  <si>
    <t>VSB-064</t>
  </si>
  <si>
    <t>II</t>
  </si>
  <si>
    <t>V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</si>
</sst>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  <numFmt numFmtId="167" formatCode="0.0000"/>
    <numFmt numFmtId="168" formatCode="dd/mm/yyyy"/>
  </numFmts>
  <fonts count="29"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sz val="12"/>
      <color indexed="62"/>
      <name val="Arial"/>
      <family val="2"/>
    </font>
    <font>
      <sz val="12"/>
      <color indexed="60"/>
      <name val="Arial"/>
      <family val="2"/>
    </font>
    <font>
      <sz val="12"/>
      <color indexed="59"/>
      <name val="Arial"/>
      <family val="2"/>
    </font>
    <font>
      <b/>
      <sz val="12"/>
      <color indexed="63"/>
      <name val="Arial"/>
      <family val="2"/>
    </font>
    <font>
      <b/>
      <sz val="18"/>
      <color indexed="48"/>
      <name val="Cambria"/>
      <family val="2"/>
    </font>
    <font>
      <sz val="12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3" borderId="0" applyNumberFormat="0" applyBorder="0" applyProtection="0">
      <alignment vertical="top"/>
    </xf>
    <xf numFmtId="0" fontId="4" fillId="20" borderId="1" applyNumberFormat="0" applyProtection="0">
      <alignment vertical="top"/>
    </xf>
    <xf numFmtId="0" fontId="5" fillId="21" borderId="2" applyNumberFormat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2" fontId="0" fillId="0" borderId="0" applyFill="0" applyBorder="0" applyProtection="0">
      <alignment vertical="top"/>
    </xf>
    <xf numFmtId="0" fontId="7" fillId="4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3" applyNumberFormat="0" applyFill="0" applyProtection="0">
      <alignment vertical="top"/>
    </xf>
    <xf numFmtId="0" fontId="10" fillId="0" borderId="0" applyNumberFormat="0" applyFill="0" applyBorder="0" applyProtection="0">
      <alignment vertical="top"/>
    </xf>
    <xf numFmtId="0" fontId="11" fillId="7" borderId="1" applyNumberFormat="0" applyProtection="0">
      <alignment vertical="top"/>
    </xf>
    <xf numFmtId="0" fontId="12" fillId="0" borderId="4" applyNumberFormat="0" applyFill="0" applyProtection="0">
      <alignment vertical="top"/>
    </xf>
    <xf numFmtId="0" fontId="13" fillId="22" borderId="0" applyNumberFormat="0" applyBorder="0" applyProtection="0">
      <alignment vertical="top"/>
    </xf>
    <xf numFmtId="0" fontId="0" fillId="0" borderId="0">
      <alignment/>
      <protection/>
    </xf>
    <xf numFmtId="0" fontId="0" fillId="23" borderId="5" applyNumberFormat="0" applyProtection="0">
      <alignment vertical="top"/>
    </xf>
    <xf numFmtId="0" fontId="14" fillId="20" borderId="6" applyNumberFormat="0" applyProtection="0">
      <alignment vertical="top"/>
    </xf>
    <xf numFmtId="9" fontId="0" fillId="0" borderId="0" applyFill="0" applyBorder="0" applyAlignment="0" applyProtection="0"/>
    <xf numFmtId="0" fontId="15" fillId="0" borderId="0" applyNumberFormat="0" applyFill="0" applyBorder="0" applyProtection="0">
      <alignment vertical="top"/>
    </xf>
    <xf numFmtId="0" fontId="0" fillId="0" borderId="7" applyNumberFormat="0" applyFill="0" applyProtection="0">
      <alignment vertical="top"/>
    </xf>
    <xf numFmtId="0" fontId="16" fillId="0" borderId="0" applyNumberFormat="0" applyFill="0" applyBorder="0" applyProtection="0">
      <alignment vertical="top"/>
    </xf>
  </cellStyleXfs>
  <cellXfs count="36"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0" fillId="0" borderId="5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ill="1" applyAlignment="1">
      <alignment horizontal="left"/>
    </xf>
    <xf numFmtId="0" fontId="21" fillId="0" borderId="5" xfId="0" applyFont="1" applyBorder="1" applyAlignment="1">
      <alignment vertical="center"/>
    </xf>
    <xf numFmtId="0" fontId="21" fillId="0" borderId="0" xfId="0" applyFont="1" applyFill="1" applyAlignment="1">
      <alignment vertical="top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 horizontal="left" vertical="top"/>
    </xf>
    <xf numFmtId="0" fontId="22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22" fillId="0" borderId="0" xfId="0" applyFont="1" applyAlignment="1">
      <alignment vertical="top"/>
    </xf>
    <xf numFmtId="0" fontId="0" fillId="0" borderId="0" xfId="0" applyAlignment="1">
      <alignment horizontal="center"/>
    </xf>
    <xf numFmtId="0" fontId="18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165" fontId="22" fillId="0" borderId="0" xfId="0" applyNumberFormat="1" applyFont="1" applyAlignment="1">
      <alignment vertical="top"/>
    </xf>
    <xf numFmtId="0" fontId="0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59" applyFont="1" applyAlignment="1">
      <alignment horizontal="left"/>
      <protection/>
    </xf>
    <xf numFmtId="0" fontId="25" fillId="0" borderId="0" xfId="59" applyFont="1" applyBorder="1" applyAlignment="1">
      <alignment horizontal="center"/>
      <protection/>
    </xf>
    <xf numFmtId="167" fontId="25" fillId="0" borderId="0" xfId="59" applyNumberFormat="1" applyFont="1" applyFill="1" applyBorder="1" applyAlignment="1" applyProtection="1">
      <alignment horizontal="left" vertical="top"/>
      <protection/>
    </xf>
    <xf numFmtId="0" fontId="25" fillId="0" borderId="0" xfId="59" applyNumberFormat="1" applyFont="1" applyFill="1" applyBorder="1" applyAlignment="1" applyProtection="1">
      <alignment horizontal="left" vertical="top"/>
      <protection/>
    </xf>
    <xf numFmtId="168" fontId="0" fillId="0" borderId="0" xfId="0" applyNumberForma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GX Psc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22"/>
          <c:w val="0.906"/>
          <c:h val="0.65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A!$H$21:$H$23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A!$I$21:$I$23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A!$J$21:$J$23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A!$K$21:$K$23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A!$L$21:$L$23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A!$M$21:$M$23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A!$N$21:$N$23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A!$F$21:$F$23</c:f>
              <c:numCache/>
            </c:numRef>
          </c:xVal>
          <c:yVal>
            <c:numRef>
              <c:f>A!$O$21:$O$23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A!$F$21:$F$23</c:f>
              <c:numCache/>
            </c:numRef>
          </c:xVal>
          <c:yVal>
            <c:numRef>
              <c:f>A!$U$21:$U$23</c:f>
              <c:numCache/>
            </c:numRef>
          </c:yVal>
          <c:smooth val="0"/>
        </c:ser>
        <c:axId val="26244663"/>
        <c:axId val="34875376"/>
      </c:scatterChart>
      <c:valAx>
        <c:axId val="26244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75376"/>
        <c:crossesAt val="0"/>
        <c:crossBetween val="midCat"/>
        <c:dispUnits/>
      </c:valAx>
      <c:valAx>
        <c:axId val="348753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4663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6"/>
          <c:y val="0.926"/>
          <c:w val="0.80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0</xdr:rowOff>
    </xdr:from>
    <xdr:to>
      <xdr:col>17</xdr:col>
      <xdr:colOff>142875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76750" y="0"/>
        <a:ext cx="63341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H29" sqref="H29"/>
    </sheetView>
  </sheetViews>
  <sheetFormatPr defaultColWidth="10.28125" defaultRowHeight="12.75"/>
  <cols>
    <col min="1" max="1" width="14.421875" style="1" customWidth="1"/>
    <col min="2" max="2" width="3.8515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8" width="9.00390625" style="0" customWidth="1"/>
    <col min="19" max="16384" width="10.28125" style="1" customWidth="1"/>
  </cols>
  <sheetData>
    <row r="1" ht="20.25">
      <c r="A1" s="2" t="s">
        <v>0</v>
      </c>
    </row>
    <row r="2" spans="1:4" ht="12.75">
      <c r="A2" s="1" t="s">
        <v>1</v>
      </c>
      <c r="B2" s="3" t="s">
        <v>2</v>
      </c>
      <c r="C2" s="4"/>
      <c r="D2" s="4"/>
    </row>
    <row r="4" spans="1:4" ht="12.75">
      <c r="A4" s="5" t="s">
        <v>3</v>
      </c>
      <c r="C4" s="6" t="s">
        <v>4</v>
      </c>
      <c r="D4" s="7" t="s">
        <v>4</v>
      </c>
    </row>
    <row r="5" spans="1:4" ht="12.75">
      <c r="A5" s="8" t="s">
        <v>5</v>
      </c>
      <c r="B5"/>
      <c r="C5" s="9">
        <v>-9.5</v>
      </c>
      <c r="D5" t="s">
        <v>6</v>
      </c>
    </row>
    <row r="6" ht="12.75">
      <c r="A6" s="5" t="s">
        <v>7</v>
      </c>
    </row>
    <row r="7" spans="1:4" ht="12.75">
      <c r="A7" s="1" t="s">
        <v>8</v>
      </c>
      <c r="C7" s="10">
        <v>51483.87</v>
      </c>
      <c r="D7" s="11" t="s">
        <v>9</v>
      </c>
    </row>
    <row r="8" spans="1:4" ht="12.75">
      <c r="A8" s="1" t="s">
        <v>10</v>
      </c>
      <c r="C8" s="10">
        <v>0.43431</v>
      </c>
      <c r="D8" s="11" t="s">
        <v>9</v>
      </c>
    </row>
    <row r="9" spans="1:4" ht="12.75">
      <c r="A9" s="12" t="s">
        <v>11</v>
      </c>
      <c r="B9" s="13">
        <v>21</v>
      </c>
      <c r="C9" s="14" t="str">
        <f>"F"&amp;B9</f>
        <v>F21</v>
      </c>
      <c r="D9" s="15" t="str">
        <f>"G"&amp;B9</f>
        <v>G21</v>
      </c>
    </row>
    <row r="10" spans="1:5" ht="12.75">
      <c r="A10"/>
      <c r="B10"/>
      <c r="C10" s="16" t="s">
        <v>12</v>
      </c>
      <c r="D10" s="16" t="s">
        <v>13</v>
      </c>
      <c r="E10"/>
    </row>
    <row r="11" spans="1:5" ht="12.75">
      <c r="A11" t="s">
        <v>14</v>
      </c>
      <c r="B11"/>
      <c r="C11" s="17">
        <f ca="1">INTERCEPT(INDIRECT($D$9):G992,INDIRECT($C$9):F992)</f>
        <v>-0.001588202519260349</v>
      </c>
      <c r="D11" s="18"/>
      <c r="E11"/>
    </row>
    <row r="12" spans="1:5" ht="12.75">
      <c r="A12" t="s">
        <v>15</v>
      </c>
      <c r="B12"/>
      <c r="C12" s="17">
        <f ca="1">SLOPE(INDIRECT($D$9):G992,INDIRECT($C$9):F992)</f>
        <v>6.735549647409414E-07</v>
      </c>
      <c r="D12" s="18"/>
      <c r="E12"/>
    </row>
    <row r="13" spans="1:3" ht="12.75">
      <c r="A13" t="s">
        <v>16</v>
      </c>
      <c r="B13"/>
      <c r="C13" s="18" t="s">
        <v>17</v>
      </c>
    </row>
    <row r="14" spans="1:3" ht="12.75">
      <c r="A14"/>
      <c r="B14"/>
      <c r="C14"/>
    </row>
    <row r="15" spans="1:6" ht="12.75">
      <c r="A15" s="19" t="s">
        <v>18</v>
      </c>
      <c r="B15"/>
      <c r="C15" s="20">
        <f>(C7+C11)+(C8+C12)*INT(MAX(F21:F3533))</f>
        <v>58034.14199035346</v>
      </c>
      <c r="E15" s="21" t="s">
        <v>19</v>
      </c>
      <c r="F15" s="9">
        <v>1</v>
      </c>
    </row>
    <row r="16" spans="1:6" ht="12.75">
      <c r="A16" s="19" t="s">
        <v>20</v>
      </c>
      <c r="B16"/>
      <c r="C16" s="20">
        <f>+C8+C12</f>
        <v>0.4343106735549647</v>
      </c>
      <c r="E16" s="21" t="s">
        <v>21</v>
      </c>
      <c r="F16" s="17">
        <f ca="1">NOW()+15018.5+$C$5/24</f>
        <v>59906.71773217592</v>
      </c>
    </row>
    <row r="17" spans="1:6" ht="12.75">
      <c r="A17" s="21" t="s">
        <v>22</v>
      </c>
      <c r="B17"/>
      <c r="C17">
        <f>COUNT(C21:C2191)</f>
        <v>3</v>
      </c>
      <c r="E17" s="21" t="s">
        <v>23</v>
      </c>
      <c r="F17" s="17">
        <f>ROUND(2*(F16-$C$7)/$C$8,0)/2+F15</f>
        <v>19394.5</v>
      </c>
    </row>
    <row r="18" spans="1:6" ht="12.75">
      <c r="A18" s="19" t="s">
        <v>24</v>
      </c>
      <c r="B18"/>
      <c r="C18" s="22">
        <f>+C15</f>
        <v>58034.14199035346</v>
      </c>
      <c r="D18" s="23">
        <f>+C16</f>
        <v>0.4343106735549647</v>
      </c>
      <c r="E18" s="21" t="s">
        <v>25</v>
      </c>
      <c r="F18" s="15">
        <f>ROUND(2*(F16-$C$15)/$C$16,0)/2+F15</f>
        <v>4312.5</v>
      </c>
    </row>
    <row r="19" spans="5:6" ht="12.75">
      <c r="E19" s="21" t="s">
        <v>26</v>
      </c>
      <c r="F19" s="24">
        <f>+$C$15+$C$16*F18-15018.5-$C$5/24</f>
        <v>44889.00260339258</v>
      </c>
    </row>
    <row r="20" spans="1:21" ht="12.75">
      <c r="A20" s="25" t="s">
        <v>27</v>
      </c>
      <c r="B20" s="25" t="s">
        <v>28</v>
      </c>
      <c r="C20" s="25" t="s">
        <v>29</v>
      </c>
      <c r="D20" s="25" t="s">
        <v>30</v>
      </c>
      <c r="E20" s="25" t="s">
        <v>31</v>
      </c>
      <c r="F20" s="25" t="s">
        <v>32</v>
      </c>
      <c r="G20" s="25" t="s">
        <v>33</v>
      </c>
      <c r="H20" s="26" t="s">
        <v>34</v>
      </c>
      <c r="I20" s="26" t="s">
        <v>35</v>
      </c>
      <c r="J20" s="26" t="s">
        <v>36</v>
      </c>
      <c r="K20" s="26" t="s">
        <v>37</v>
      </c>
      <c r="L20" s="26" t="s">
        <v>38</v>
      </c>
      <c r="M20" s="26" t="s">
        <v>39</v>
      </c>
      <c r="N20" s="26" t="s">
        <v>40</v>
      </c>
      <c r="O20" s="26" t="s">
        <v>41</v>
      </c>
      <c r="P20" s="26" t="s">
        <v>42</v>
      </c>
      <c r="Q20" s="25" t="s">
        <v>43</v>
      </c>
      <c r="U20" s="27" t="s">
        <v>44</v>
      </c>
    </row>
    <row r="21" spans="1:17" ht="12.75">
      <c r="A21" s="3" t="s">
        <v>9</v>
      </c>
      <c r="C21" s="10">
        <v>51483.87</v>
      </c>
      <c r="D21" s="10" t="s">
        <v>17</v>
      </c>
      <c r="E21" s="1">
        <f>+(C21-C$7)/C$8</f>
        <v>0</v>
      </c>
      <c r="F21" s="1">
        <f>ROUND(2*E21,0)/2</f>
        <v>0</v>
      </c>
      <c r="G21" s="1">
        <f>+C21-(C$7+F21*C$8)</f>
        <v>0</v>
      </c>
      <c r="I21" s="1">
        <f>+G21</f>
        <v>0</v>
      </c>
      <c r="O21" s="1">
        <f>+C$11+C$12*$F21</f>
        <v>-0.001588202519260349</v>
      </c>
      <c r="Q21" s="35">
        <f>+C21-15018.5</f>
        <v>36465.37</v>
      </c>
    </row>
    <row r="22" spans="1:17" ht="12.75">
      <c r="A22" s="28" t="s">
        <v>9</v>
      </c>
      <c r="B22" s="29" t="s">
        <v>45</v>
      </c>
      <c r="C22" s="30">
        <v>55059.979</v>
      </c>
      <c r="D22" s="30">
        <v>0.01</v>
      </c>
      <c r="E22" s="1">
        <f>+(C22-C$7)/C$8</f>
        <v>8234.001059151291</v>
      </c>
      <c r="F22" s="1">
        <f>ROUND(2*E22,0)/2</f>
        <v>8234</v>
      </c>
      <c r="G22" s="1">
        <f>+C22-(C$7+F22*C$8)</f>
        <v>0.0004599999956553802</v>
      </c>
      <c r="I22" s="1">
        <f>+G22</f>
        <v>0.0004599999956553802</v>
      </c>
      <c r="O22" s="1">
        <f>+C$11+C$12*$F22</f>
        <v>0.0039578490604165635</v>
      </c>
      <c r="Q22" s="35">
        <f>+C22-15018.5</f>
        <v>40041.479</v>
      </c>
    </row>
    <row r="23" spans="1:17" ht="12.75">
      <c r="A23" s="31" t="s">
        <v>46</v>
      </c>
      <c r="B23" s="32" t="s">
        <v>47</v>
      </c>
      <c r="C23" s="33">
        <v>58034.1439</v>
      </c>
      <c r="D23" s="34" t="s">
        <v>48</v>
      </c>
      <c r="E23" s="1">
        <f>+(C23-C$7)/C$8</f>
        <v>15082.02413022956</v>
      </c>
      <c r="F23" s="1">
        <f>ROUND(2*E23,0)/2</f>
        <v>15082</v>
      </c>
      <c r="G23" s="1">
        <f>+C23-(C$7+F23*C$8)</f>
        <v>0.010480000004463363</v>
      </c>
      <c r="K23" s="1">
        <f>+G23</f>
        <v>0.010480000004463363</v>
      </c>
      <c r="O23" s="1">
        <f>+C$11+C$12*$F23</f>
        <v>0.00857035345896253</v>
      </c>
      <c r="Q23" s="35">
        <f>+C23-15018.5</f>
        <v>43015.6439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2022-11-23T04:13:32Z</dcterms:modified>
  <cp:category/>
  <cp:version/>
  <cp:contentType/>
  <cp:contentStatus/>
</cp:coreProperties>
</file>