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<sst xmlns="http://schemas.openxmlformats.org/spreadsheetml/2006/main" count="55" uniqueCount="51">
  <si>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GSC 0008-0448</t>
  </si>
  <si>
    <t>System Type:</t>
  </si>
  <si>
    <t>EC</t>
  </si>
  <si>
    <t>Psc</t>
  </si>
  <si>
    <t>G0008-0448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</si>
  <si>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</si>
  <si>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</si>
  <si>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</si>
  <si>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</si>
  <si>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</si>
  <si>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</si>
  <si>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VSX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</si>
  <si>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</si>
  <si>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</si>
  <si>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</si>
  <si>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</si>
  <si>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</si>
  <si>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</si>
  <si>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</si>
  <si>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</si>
  <si>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</si>
  <si>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</si>
  <si>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</si>
  <si>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</si>
  <si>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</si>
  <si>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</si>
  <si>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</si>
  <si>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</si>
  <si>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</si>
  <si>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</si>
  <si>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</si>
  <si>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</si>
  <si>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</si>
  <si>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</si>
  <si>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</si>
  <si>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</si>
  <si>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</si>
  <si>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</si>
  <si>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</si>
  <si>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</si>
  <si>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</si>
  <si>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</si>
  <si>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</si>
  <si>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</si>
  <si>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</si>
  <si>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</si>
  <si>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</si>
  <si>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IBVS 5920</t>
  </si>
  <si>
    <t>II</t>
  </si>
  <si>
    <t>IBVS 5960</t>
  </si>
  <si>
    <t>RHN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</si>
</sst>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5" fontId="9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0008-0448 -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A!$U$21:$U$23</c:f>
              <c:numCache/>
            </c:numRef>
          </c:yVal>
          <c:smooth val="0"/>
        </c:ser>
        <c:axId val="38445816"/>
        <c:axId val="10468025"/>
      </c:scatterChart>
      <c:val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025"/>
        <c:crossesAt val="0"/>
        <c:crossBetween val="midCat"/>
        <c:dispUnits/>
      </c:val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81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926"/>
          <c:w val="0.80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</xdr:rowOff>
    </xdr:from>
    <xdr:to>
      <xdr:col>17</xdr:col>
      <xdr:colOff>219075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619625" y="9525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O30" sqref="O30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9.00390625" style="0" customWidth="1"/>
    <col min="19" max="16384" width="10.281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 t="s">
        <v>3</v>
      </c>
      <c r="E2" s="4" t="s">
        <v>4</v>
      </c>
      <c r="F2" s="1" t="s">
        <v>4</v>
      </c>
    </row>
    <row r="4" spans="1:4" ht="12.75">
      <c r="A4" s="5" t="s">
        <v>5</v>
      </c>
      <c r="C4" s="6" t="s">
        <v>6</v>
      </c>
      <c r="D4" s="7" t="s">
        <v>6</v>
      </c>
    </row>
    <row r="5" spans="1:4" ht="12.75">
      <c r="A5" s="8" t="s">
        <v>7</v>
      </c>
      <c r="B5"/>
      <c r="C5" s="9">
        <v>-9.5</v>
      </c>
      <c r="D5" t="s">
        <v>8</v>
      </c>
    </row>
    <row r="6" ht="12.75">
      <c r="A6" s="5" t="s">
        <v>9</v>
      </c>
    </row>
    <row r="7" spans="1:4" ht="12.75">
      <c r="A7" s="1" t="s">
        <v>10</v>
      </c>
      <c r="C7" s="10">
        <v>55153.4770985</v>
      </c>
      <c r="D7" s="11" t="s">
        <v>11</v>
      </c>
    </row>
    <row r="8" spans="1:4" ht="12.75">
      <c r="A8" s="1" t="s">
        <v>12</v>
      </c>
      <c r="C8" s="10">
        <v>0.401203</v>
      </c>
      <c r="D8" s="11" t="s">
        <v>11</v>
      </c>
    </row>
    <row r="9" spans="1:4" ht="12.75">
      <c r="A9" s="12" t="s">
        <v>13</v>
      </c>
      <c r="B9" s="13">
        <v>21</v>
      </c>
      <c r="C9" s="14" t="str">
        <f>"F"&amp;B9</f>
        <v>F21</v>
      </c>
      <c r="D9" s="15" t="str">
        <f>"G"&amp;B9</f>
        <v>G21</v>
      </c>
    </row>
    <row r="10" spans="1:5" ht="12.75">
      <c r="A10"/>
      <c r="B10"/>
      <c r="C10" s="16" t="s">
        <v>14</v>
      </c>
      <c r="D10" s="16" t="s">
        <v>15</v>
      </c>
      <c r="E10"/>
    </row>
    <row r="11" spans="1:5" ht="12.75">
      <c r="A11" t="s">
        <v>16</v>
      </c>
      <c r="B11"/>
      <c r="C11" s="17">
        <f ca="1">INTERCEPT(INDIRECT($D$9):G991,INDIRECT($C$9):F991)</f>
        <v>-0.0002733718887436634</v>
      </c>
      <c r="D11" s="18"/>
      <c r="E11"/>
    </row>
    <row r="12" spans="1:5" ht="12.75">
      <c r="A12" t="s">
        <v>17</v>
      </c>
      <c r="B12"/>
      <c r="C12" s="17">
        <f ca="1">SLOPE(INDIRECT($D$9):G991,INDIRECT($C$9):F991)</f>
        <v>1.2761748014400404E-05</v>
      </c>
      <c r="D12" s="18"/>
      <c r="E12"/>
    </row>
    <row r="13" spans="1:3" ht="12.75">
      <c r="A13" t="s">
        <v>18</v>
      </c>
      <c r="B13"/>
      <c r="C13" s="18" t="s">
        <v>19</v>
      </c>
    </row>
    <row r="14" spans="1:3" ht="12.75">
      <c r="A14"/>
      <c r="B14"/>
      <c r="C14"/>
    </row>
    <row r="15" spans="1:6" ht="12.75">
      <c r="A15" s="19" t="s">
        <v>20</v>
      </c>
      <c r="B15"/>
      <c r="C15" s="20">
        <f>(C7+C11)+(C8+C12)*INT(MAX(F21:F3532))</f>
        <v>58099.60416364378</v>
      </c>
      <c r="E15" s="21" t="s">
        <v>21</v>
      </c>
      <c r="F15" s="9">
        <v>1</v>
      </c>
    </row>
    <row r="16" spans="1:6" ht="12.75">
      <c r="A16" s="19" t="s">
        <v>22</v>
      </c>
      <c r="B16"/>
      <c r="C16" s="20">
        <f>+C8+C12</f>
        <v>0.4012157617480144</v>
      </c>
      <c r="E16" s="21" t="s">
        <v>23</v>
      </c>
      <c r="F16" s="17">
        <f ca="1">NOW()+15018.5+$C$5/24</f>
        <v>59906.719679166665</v>
      </c>
    </row>
    <row r="17" spans="1:6" ht="12.75">
      <c r="A17" s="21" t="s">
        <v>24</v>
      </c>
      <c r="B17"/>
      <c r="C17">
        <f>COUNT(C21:C2190)</f>
        <v>3</v>
      </c>
      <c r="E17" s="21" t="s">
        <v>25</v>
      </c>
      <c r="F17" s="17">
        <f>ROUND(2*(F16-$C$7)/$C$8,0)/2+F15</f>
        <v>11848.5</v>
      </c>
    </row>
    <row r="18" spans="1:6" ht="12.75">
      <c r="A18" s="19" t="s">
        <v>26</v>
      </c>
      <c r="B18"/>
      <c r="C18" s="22">
        <f>+C15</f>
        <v>58099.60416364378</v>
      </c>
      <c r="D18" s="23">
        <f>+C16</f>
        <v>0.4012157617480144</v>
      </c>
      <c r="E18" s="21" t="s">
        <v>27</v>
      </c>
      <c r="F18" s="15">
        <f>ROUND(2*(F16-$C$15)/$C$16,0)/2+F15</f>
        <v>4505</v>
      </c>
    </row>
    <row r="19" spans="5:6" ht="12.75">
      <c r="E19" s="21" t="s">
        <v>28</v>
      </c>
      <c r="F19" s="24">
        <f>+$C$15+$C$16*F18-15018.5-$C$5/24</f>
        <v>44888.97700365192</v>
      </c>
    </row>
    <row r="20" spans="1:21" ht="12.75">
      <c r="A20" s="25" t="s">
        <v>29</v>
      </c>
      <c r="B20" s="25" t="s">
        <v>30</v>
      </c>
      <c r="C20" s="25" t="s">
        <v>31</v>
      </c>
      <c r="D20" s="25" t="s">
        <v>32</v>
      </c>
      <c r="E20" s="25" t="s">
        <v>33</v>
      </c>
      <c r="F20" s="25" t="s">
        <v>34</v>
      </c>
      <c r="G20" s="25" t="s">
        <v>35</v>
      </c>
      <c r="H20" s="26" t="s">
        <v>36</v>
      </c>
      <c r="I20" s="26" t="s">
        <v>37</v>
      </c>
      <c r="J20" s="26" t="s">
        <v>38</v>
      </c>
      <c r="K20" s="26" t="s">
        <v>39</v>
      </c>
      <c r="L20" s="26" t="s">
        <v>40</v>
      </c>
      <c r="M20" s="26" t="s">
        <v>41</v>
      </c>
      <c r="N20" s="26" t="s">
        <v>42</v>
      </c>
      <c r="O20" s="26" t="s">
        <v>43</v>
      </c>
      <c r="P20" s="26" t="s">
        <v>44</v>
      </c>
      <c r="Q20" s="25" t="s">
        <v>45</v>
      </c>
      <c r="U20" s="27" t="s">
        <v>46</v>
      </c>
    </row>
    <row r="21" spans="1:17" ht="12.75">
      <c r="A21" s="28" t="s">
        <v>47</v>
      </c>
      <c r="B21" s="29" t="s">
        <v>48</v>
      </c>
      <c r="C21" s="28">
        <v>55153.6777</v>
      </c>
      <c r="D21" s="28">
        <v>0.0005</v>
      </c>
      <c r="E21" s="1">
        <f>+(C21-C$7)/C$8</f>
        <v>0.5000000000015704</v>
      </c>
      <c r="F21" s="1">
        <f>ROUND(2*E21,0)/2</f>
        <v>0.5</v>
      </c>
      <c r="G21" s="1">
        <f>+C21-(C$7+F21*C$8)</f>
        <v>0</v>
      </c>
      <c r="K21" s="1">
        <f>+G21</f>
        <v>0</v>
      </c>
      <c r="O21" s="1">
        <f>+C$11+C$12*$F21</f>
        <v>-0.0002669910147364632</v>
      </c>
      <c r="Q21" s="30">
        <f>+C21-15018.5</f>
        <v>40135.1777</v>
      </c>
    </row>
    <row r="22" spans="1:17" ht="12.75">
      <c r="A22" s="28" t="s">
        <v>49</v>
      </c>
      <c r="B22" s="29" t="s">
        <v>48</v>
      </c>
      <c r="C22" s="28">
        <v>55506.747</v>
      </c>
      <c r="D22" s="28">
        <v>0.0006</v>
      </c>
      <c r="E22" s="1">
        <f>+(C22-C$7)/C$8</f>
        <v>880.5265700904616</v>
      </c>
      <c r="F22" s="1">
        <f>ROUND(2*E22,0)/2</f>
        <v>880.5</v>
      </c>
      <c r="G22" s="1">
        <f>+C22-(C$7+F22*C$8)</f>
        <v>0.010659999999916181</v>
      </c>
      <c r="K22" s="1">
        <f>+G22</f>
        <v>0.010659999999916181</v>
      </c>
      <c r="O22" s="1">
        <f>+C$11+C$12*$F22</f>
        <v>0.010963347237935891</v>
      </c>
      <c r="Q22" s="30">
        <f>+C22-15018.5</f>
        <v>40488.247</v>
      </c>
    </row>
    <row r="23" spans="1:17" ht="12.75">
      <c r="A23" s="5" t="s">
        <v>50</v>
      </c>
      <c r="C23" s="10">
        <v>58099.6042</v>
      </c>
      <c r="D23" s="10">
        <v>0.0002</v>
      </c>
      <c r="E23" s="1">
        <f>+(C23-C$7)/C$8</f>
        <v>7343.232980560969</v>
      </c>
      <c r="F23" s="1">
        <f>ROUND(2*E23,0)/2</f>
        <v>7343</v>
      </c>
      <c r="G23" s="1">
        <f>+C23-(C$7+F23*C$8)</f>
        <v>0.09347250000428176</v>
      </c>
      <c r="K23" s="1">
        <f>+G23</f>
        <v>0.09347250000428176</v>
      </c>
      <c r="O23" s="1">
        <f>+C$11+C$12*$F23</f>
        <v>0.09343614378099849</v>
      </c>
      <c r="Q23" s="30">
        <f>+C23-15018.5</f>
        <v>43081.1042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2022-11-23T04:16:20Z</dcterms:modified>
  <cp:category/>
  <cp:version/>
  <cp:contentType/>
  <cp:contentStatus/>
</cp:coreProperties>
</file>