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85" yWindow="32760" windowWidth="8010" windowHeight="1450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<sst xmlns="http://schemas.openxmlformats.org/spreadsheetml/2006/main" count="55" uniqueCount="50">
  <si>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</si>
  <si>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</si>
  <si>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</si>
  <si>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</si>
  <si>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</si>
  <si>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</si>
  <si>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</si>
  <si>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</si>
  <si>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</si>
  <si>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</si>
  <si>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</si>
  <si>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</si>
  <si>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</si>
  <si>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</si>
  <si>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</si>
  <si>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</si>
  <si>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</si>
  <si>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</si>
  <si>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</si>
  <si>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</si>
  <si>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</si>
  <si>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</si>
  <si>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</si>
  <si>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</si>
  <si>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</si>
  <si>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</si>
  <si>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</si>
  <si>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</si>
  <si>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</si>
  <si>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</si>
  <si>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</si>
  <si>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</si>
  <si>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</si>
  <si>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</si>
  <si>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</si>
  <si>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</si>
  <si>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</si>
  <si>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MQ Pup</t>
  </si>
  <si>
    <t>MQ Pup / GSC 7644-0670</t>
  </si>
  <si>
    <t>G7644-0670</t>
  </si>
  <si>
    <t>EB/SD</t>
  </si>
  <si>
    <t>Kreiner</t>
  </si>
  <si>
    <t>J.M. Kreiner, 2004, Acta Astronomica, vol. 54, pp 207-210.</t>
  </si>
  <si>
    <t>IBVS 2185</t>
  </si>
  <si>
    <t>I</t>
  </si>
  <si>
    <t>PE</t>
  </si>
  <si>
    <t>OEJV 0181</t>
  </si>
  <si>
    <t>pg</t>
  </si>
  <si>
    <t>vis</t>
  </si>
  <si>
    <t>CCD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</si>
</sst>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6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7.35"/>
      <color indexed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" fontId="0" fillId="0" borderId="0" applyFont="0" applyFill="0" applyBorder="0" applyAlignment="0" applyProtection="0"/>
    <xf numFmtId="169" fontId="14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14" fillId="0" borderId="0">
      <alignment/>
      <protection/>
    </xf>
    <xf numFmtId="0" fontId="14" fillId="23" borderId="5" applyNumberFormat="0" applyFont="0" applyAlignment="0" applyProtection="0"/>
    <xf numFmtId="0" fontId="27" fillId="20" borderId="6" applyNumberFormat="0" applyAlignment="0" applyProtection="0"/>
    <xf numFmtId="1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0" fillId="0" borderId="5" xfId="0" applyFill="1" applyBorder="1" applyAlignment="1">
      <alignment vertical="top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30" fillId="0" borderId="0" xfId="61" applyFont="1">
      <alignment/>
      <protection/>
    </xf>
    <xf numFmtId="0" fontId="30" fillId="0" borderId="0" xfId="61" applyFont="1" applyAlignment="1">
      <alignment horizontal="center"/>
      <protection/>
    </xf>
    <xf numFmtId="0" fontId="30" fillId="0" borderId="0" xfId="61" applyFont="1" applyAlignment="1">
      <alignment horizontal="left"/>
      <protection/>
    </xf>
    <xf numFmtId="0" fontId="8" fillId="0" borderId="0" xfId="61" applyFont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MQ Pup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"/>
          <c:w val="0.91"/>
          <c:h val="0.7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44209590"/>
        <c:axId val="62341991"/>
      </c:scatterChart>
      <c:valAx>
        <c:axId val="44209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41991"/>
        <c:crosses val="autoZero"/>
        <c:crossBetween val="midCat"/>
        <c:dispUnits/>
      </c:valAx>
      <c:valAx>
        <c:axId val="62341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0959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egendEntry>
        <c:idx val="8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10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0</xdr:rowOff>
    </xdr:from>
    <xdr:to>
      <xdr:col>17</xdr:col>
      <xdr:colOff>152400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862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6" ht="20.25">
      <c r="A1" s="1" t="s">
        <v>38</v>
      </c>
      <c r="E1" s="29" t="s">
        <v>37</v>
      </c>
      <c r="F1" t="s">
        <v>39</v>
      </c>
    </row>
    <row r="2" spans="1:5" ht="12.75">
      <c r="A2" t="s">
        <v>23</v>
      </c>
      <c r="B2" t="s">
        <v>40</v>
      </c>
      <c r="C2" s="3"/>
      <c r="D2" s="3"/>
      <c r="E2">
        <v>0</v>
      </c>
    </row>
    <row r="3" ht="13.5" thickBot="1"/>
    <row r="4" spans="1:4" ht="14.25" thickBot="1" thickTop="1">
      <c r="A4" s="5" t="s">
        <v>0</v>
      </c>
      <c r="C4" s="8">
        <v>52501.123</v>
      </c>
      <c r="D4" s="9">
        <v>1.4685674</v>
      </c>
    </row>
    <row r="5" spans="1:4" ht="13.5" thickTop="1">
      <c r="A5" s="11" t="s">
        <v>28</v>
      </c>
      <c r="B5" s="12"/>
      <c r="C5" s="13">
        <v>-9.5</v>
      </c>
      <c r="D5" s="12" t="s">
        <v>29</v>
      </c>
    </row>
    <row r="6" spans="1:4" ht="12.75">
      <c r="A6" s="5" t="s">
        <v>1</v>
      </c>
      <c r="D6" s="30" t="s">
        <v>42</v>
      </c>
    </row>
    <row r="7" spans="1:3" ht="12.75">
      <c r="A7" t="s">
        <v>2</v>
      </c>
      <c r="C7">
        <v>52501.123</v>
      </c>
    </row>
    <row r="8" spans="1:3" ht="12.75">
      <c r="A8" t="s">
        <v>3</v>
      </c>
      <c r="C8">
        <v>1.4685674</v>
      </c>
    </row>
    <row r="9" spans="1:4" ht="12.75">
      <c r="A9" s="26" t="s">
        <v>33</v>
      </c>
      <c r="B9" s="27">
        <v>21</v>
      </c>
      <c r="C9" s="24" t="str">
        <f>"F"&amp;B9</f>
        <v>F21</v>
      </c>
      <c r="D9" s="25" t="str">
        <f>"G"&amp;B9</f>
        <v>G21</v>
      </c>
    </row>
    <row r="10" spans="1:5" ht="13.5" thickBot="1">
      <c r="A10" s="12"/>
      <c r="B10" s="12"/>
      <c r="C10" s="4" t="s">
        <v>19</v>
      </c>
      <c r="D10" s="4" t="s">
        <v>20</v>
      </c>
      <c r="E10" s="12"/>
    </row>
    <row r="11" spans="1:5" ht="12.75">
      <c r="A11" s="12" t="s">
        <v>15</v>
      </c>
      <c r="B11" s="12"/>
      <c r="C11" s="23">
        <f ca="1">INTERCEPT(INDIRECT($D$9):G992,INDIRECT($C$9):F992)</f>
        <v>-0.0013300398832211434</v>
      </c>
      <c r="D11" s="3"/>
      <c r="E11" s="12"/>
    </row>
    <row r="12" spans="1:5" ht="12.75">
      <c r="A12" s="12" t="s">
        <v>16</v>
      </c>
      <c r="B12" s="12"/>
      <c r="C12" s="23">
        <f ca="1">SLOPE(INDIRECT($D$9):G992,INDIRECT($C$9):F992)</f>
        <v>-1.713687195211817E-06</v>
      </c>
      <c r="D12" s="3"/>
      <c r="E12" s="12"/>
    </row>
    <row r="13" spans="1:3" ht="12.75">
      <c r="A13" s="12" t="s">
        <v>18</v>
      </c>
      <c r="B13" s="12"/>
      <c r="C13" s="3" t="s">
        <v>13</v>
      </c>
    </row>
    <row r="14" spans="1:3" ht="12.75">
      <c r="A14" s="12"/>
      <c r="B14" s="12"/>
      <c r="C14" s="12"/>
    </row>
    <row r="15" spans="1:6" ht="12.75">
      <c r="A15" s="14" t="s">
        <v>17</v>
      </c>
      <c r="B15" s="12"/>
      <c r="C15" s="15">
        <f>(C7+C11)+(C8+C12)*INT(MAX(F21:F3533))</f>
        <v>57836.42080833453</v>
      </c>
      <c r="E15" s="16" t="s">
        <v>35</v>
      </c>
      <c r="F15" s="13">
        <v>1</v>
      </c>
    </row>
    <row r="16" spans="1:6" ht="12.75">
      <c r="A16" s="18" t="s">
        <v>4</v>
      </c>
      <c r="B16" s="12"/>
      <c r="C16" s="19">
        <f>+C8+C12</f>
        <v>1.4685656863128047</v>
      </c>
      <c r="E16" s="16" t="s">
        <v>30</v>
      </c>
      <c r="F16" s="17">
        <f ca="1">NOW()+15018.5+$C$5/24</f>
        <v>59906.74647002314</v>
      </c>
    </row>
    <row r="17" spans="1:6" ht="13.5" thickBot="1">
      <c r="A17" s="16" t="s">
        <v>27</v>
      </c>
      <c r="B17" s="12"/>
      <c r="C17" s="12">
        <f>COUNT(C21:C2191)</f>
        <v>3</v>
      </c>
      <c r="E17" s="16" t="s">
        <v>36</v>
      </c>
      <c r="F17" s="17">
        <f>ROUND(2*(F16-$C$7)/$C$8,0)/2+F15</f>
        <v>5044</v>
      </c>
    </row>
    <row r="18" spans="1:6" ht="14.25" thickBot="1" thickTop="1">
      <c r="A18" s="18" t="s">
        <v>5</v>
      </c>
      <c r="B18" s="12"/>
      <c r="C18" s="21">
        <f>+C15</f>
        <v>57836.42080833453</v>
      </c>
      <c r="D18" s="22">
        <f>+C16</f>
        <v>1.4685656863128047</v>
      </c>
      <c r="E18" s="16" t="s">
        <v>31</v>
      </c>
      <c r="F18" s="25">
        <f>ROUND(2*(F16-$C$15)/$C$16,0)/2+F15</f>
        <v>1411</v>
      </c>
    </row>
    <row r="19" spans="5:6" ht="13.5" thickTop="1">
      <c r="E19" s="16" t="s">
        <v>32</v>
      </c>
      <c r="F19" s="20">
        <f>+$C$15+$C$16*F18-15018.5-$C$5/24</f>
        <v>44890.462825055234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47</v>
      </c>
      <c r="I20" s="7" t="s">
        <v>48</v>
      </c>
      <c r="J20" s="7" t="s">
        <v>45</v>
      </c>
      <c r="K20" s="7" t="s">
        <v>49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8" t="s">
        <v>34</v>
      </c>
    </row>
    <row r="21" spans="1:18" ht="12.75">
      <c r="A21" s="31" t="s">
        <v>43</v>
      </c>
      <c r="B21" s="32" t="s">
        <v>44</v>
      </c>
      <c r="C21" s="31">
        <v>44234.5649</v>
      </c>
      <c r="D21" s="31" t="s">
        <v>45</v>
      </c>
      <c r="E21">
        <f>+(C21-C$7)/C$8</f>
        <v>-5628.994692378438</v>
      </c>
      <c r="F21">
        <f>ROUND(2*E21,0)/2</f>
        <v>-5629</v>
      </c>
      <c r="G21">
        <f>+C21-(C$7+F21*C$8)</f>
        <v>0.007794599994667806</v>
      </c>
      <c r="J21">
        <f>+G21</f>
        <v>0.007794599994667806</v>
      </c>
      <c r="O21">
        <f>+C$11+C$12*$F21</f>
        <v>0.008316305338626174</v>
      </c>
      <c r="Q21" s="2">
        <f>+C21-15018.5</f>
        <v>29216.064899999998</v>
      </c>
      <c r="R21" t="s">
        <v>45</v>
      </c>
    </row>
    <row r="22" spans="1:17" ht="12.75">
      <c r="A22" t="s">
        <v>41</v>
      </c>
      <c r="C22" s="10">
        <v>52501.123</v>
      </c>
      <c r="D22" s="10" t="s">
        <v>13</v>
      </c>
      <c r="E22">
        <f>+(C22-C$7)/C$8</f>
        <v>0</v>
      </c>
      <c r="F22">
        <f>ROUND(2*E22,0)/2</f>
        <v>0</v>
      </c>
      <c r="G22">
        <f>+C22-(C$7+F22*C$8)</f>
        <v>0</v>
      </c>
      <c r="I22">
        <f>+G22</f>
        <v>0</v>
      </c>
      <c r="O22">
        <f>+C$11+C$12*$F22</f>
        <v>-0.0013300398832211434</v>
      </c>
      <c r="Q22" s="2">
        <f>+C22-15018.5</f>
        <v>37482.623</v>
      </c>
    </row>
    <row r="23" spans="1:18" ht="12.75">
      <c r="A23" s="33" t="s">
        <v>46</v>
      </c>
      <c r="B23" s="34" t="s">
        <v>44</v>
      </c>
      <c r="C23" s="35">
        <v>57836.42</v>
      </c>
      <c r="D23" s="36">
        <v>0.001</v>
      </c>
      <c r="E23">
        <f>+(C23-C$7)/C$8</f>
        <v>3632.994304517449</v>
      </c>
      <c r="F23">
        <f>ROUND(2*E23,0)/2</f>
        <v>3633</v>
      </c>
      <c r="G23">
        <f>+C23-(C$7+F23*C$8)</f>
        <v>-0.008364200002688449</v>
      </c>
      <c r="I23">
        <f>+G23</f>
        <v>-0.008364200002688449</v>
      </c>
      <c r="O23">
        <f>+C$11+C$12*$F23</f>
        <v>-0.007555865463425675</v>
      </c>
      <c r="Q23" s="2">
        <f>+C23-15018.5</f>
        <v>42817.92</v>
      </c>
      <c r="R23" t="s">
        <v>48</v>
      </c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2022-11-23T04:54:55Z</dcterms:modified>
  <cp:category/>
  <cp:version/>
  <cp:contentType/>
  <cp:contentStatus/>
</cp:coreProperties>
</file>