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30" windowWidth="786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<sst xmlns="http://schemas.openxmlformats.org/spreadsheetml/2006/main" count="73" uniqueCount="49">
  <si>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</si>
  <si>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</si>
  <si>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</si>
  <si>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</si>
  <si>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</si>
  <si>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</si>
  <si>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</si>
  <si>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</si>
  <si>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</si>
  <si>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</si>
  <si>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</si>
  <si>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error</t>
  </si>
  <si>
    <t>Date</t>
  </si>
  <si>
    <t>LS Intercept =</t>
  </si>
  <si>
    <t>LS Slope =</t>
  </si>
  <si>
    <t>New epoch =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</si>
  <si>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</si>
  <si>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</si>
  <si>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</si>
  <si>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</si>
  <si>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</si>
  <si>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</si>
  <si>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</si>
  <si>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</si>
  <si>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</si>
  <si>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S4</t>
  </si>
  <si>
    <t>S5</t>
  </si>
  <si>
    <t>na</t>
  </si>
  <si>
    <t># of data points =</t>
  </si>
  <si>
    <t>Start of Lin fit (row)</t>
  </si>
  <si>
    <t>Start cell (x)</t>
  </si>
  <si>
    <t>Start cell (y)</t>
  </si>
  <si>
    <t>S3</t>
  </si>
  <si>
    <t>My time zone &gt;&gt;&gt;&gt;&gt;</t>
  </si>
  <si>
    <t>(PST=8, PDT=MDT=7, MDT=CST=6, etc.)</t>
  </si>
  <si>
    <t>Local time</t>
  </si>
  <si>
    <t>Add cycle</t>
  </si>
  <si>
    <t>JD today</t>
  </si>
  <si>
    <t>Old Cycle</t>
  </si>
  <si>
    <t>New Cycle</t>
  </si>
  <si>
    <t>Next ToM</t>
  </si>
  <si>
    <t>V0397 Pup / GSC 7127-2094</t>
  </si>
  <si>
    <t>EA</t>
  </si>
  <si>
    <t>VSX</t>
  </si>
  <si>
    <t>not avail.</t>
  </si>
  <si>
    <t>IBVS 5631</t>
  </si>
  <si>
    <t>I</t>
  </si>
  <si>
    <t>II</t>
  </si>
  <si>
    <t>IBVS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</si>
</sst>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22" fontId="10" fillId="0" borderId="0" xfId="0" applyNumberFormat="1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V0397 Pup - Prim.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0425"/>
          <c:w val="0.88725"/>
          <c:h val="0.7637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A!$R$21:$R$921</c:f>
              <c:numCache/>
            </c:numRef>
          </c:yVal>
          <c:smooth val="0"/>
        </c:ser>
        <c:ser>
          <c:idx val="7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axId val="47343441"/>
        <c:axId val="23437786"/>
      </c:scatterChart>
      <c:valAx>
        <c:axId val="47343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7786"/>
        <c:crosses val="autoZero"/>
        <c:crossBetween val="midCat"/>
        <c:dispUnits/>
      </c:valAx>
      <c:valAx>
        <c:axId val="2343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4344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675"/>
          <c:y val="0.931"/>
          <c:w val="0.311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V0397 Pup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25"/>
          <c:w val="0.9067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A!$D$21:$D$494</c:f>
                <c:numCache>
                  <c:ptCount val="47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plus>
            <c:minus>
              <c:numRef>
                <c:f>A!$D$21:$D$494</c:f>
                <c:numCache>
                  <c:ptCount val="47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A!$H$21:$H$921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A!$I$21:$I$921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A!$J$21:$J$921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A!$K$21:$K$921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A!$L$21:$L$921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A!$M$21:$M$921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A!$N$21:$N$921</c:f>
              <c:numCache/>
            </c:numRef>
          </c:yVal>
          <c:smooth val="0"/>
        </c:ser>
        <c:axId val="9613483"/>
        <c:axId val="19412484"/>
      </c:scatterChart>
      <c:valAx>
        <c:axId val="9613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12484"/>
        <c:crosses val="autoZero"/>
        <c:crossBetween val="midCat"/>
        <c:dispUnits/>
      </c:valAx>
      <c:valAx>
        <c:axId val="19412484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348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"/>
          <c:y val="0.93125"/>
          <c:w val="0.373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V0397 Pup - Sec.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375"/>
          <c:w val="0.8885"/>
          <c:h val="0.764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A!$S$21:$S$921</c:f>
              <c:numCache/>
            </c:numRef>
          </c:yVal>
          <c:smooth val="0"/>
        </c:ser>
        <c:ser>
          <c:idx val="7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40494629"/>
        <c:axId val="28907342"/>
      </c:scatterChart>
      <c:valAx>
        <c:axId val="40494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07342"/>
        <c:crosses val="autoZero"/>
        <c:crossBetween val="midCat"/>
        <c:dispUnits/>
      </c:valAx>
      <c:valAx>
        <c:axId val="28907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9462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85"/>
          <c:y val="0.93125"/>
          <c:w val="0.339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14</xdr:col>
      <xdr:colOff>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181475" y="0"/>
        <a:ext cx="4581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257175</xdr:colOff>
      <xdr:row>0</xdr:row>
      <xdr:rowOff>0</xdr:rowOff>
    </xdr:from>
    <xdr:to>
      <xdr:col>29</xdr:col>
      <xdr:colOff>676275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3468350" y="0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0</xdr:row>
      <xdr:rowOff>0</xdr:rowOff>
    </xdr:from>
    <xdr:to>
      <xdr:col>21</xdr:col>
      <xdr:colOff>238125</xdr:colOff>
      <xdr:row>18</xdr:row>
      <xdr:rowOff>47625</xdr:rowOff>
    </xdr:to>
    <xdr:graphicFrame>
      <xdr:nvGraphicFramePr>
        <xdr:cNvPr id="3" name="Chart 3"/>
        <xdr:cNvGraphicFramePr/>
      </xdr:nvGraphicFramePr>
      <xdr:xfrm>
        <a:off x="8782050" y="0"/>
        <a:ext cx="46672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0.421875" style="0" customWidth="1"/>
    <col min="4" max="4" width="8.28125" style="0" customWidth="1"/>
    <col min="5" max="5" width="9.421875" style="0" customWidth="1"/>
    <col min="6" max="6" width="16.00390625" style="0" customWidth="1"/>
    <col min="7" max="7" width="9.0039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4" ht="12.75">
      <c r="A2" t="s">
        <v>16</v>
      </c>
      <c r="B2" t="s">
        <v>42</v>
      </c>
      <c r="C2" s="12"/>
      <c r="D2" s="12"/>
    </row>
    <row r="3" ht="13.5" thickBot="1">
      <c r="C3" s="10"/>
    </row>
    <row r="4" spans="1:4" ht="14.25" thickBot="1" thickTop="1">
      <c r="A4" s="6" t="s">
        <v>0</v>
      </c>
      <c r="C4" s="37" t="s">
        <v>44</v>
      </c>
      <c r="D4" s="38" t="s">
        <v>44</v>
      </c>
    </row>
    <row r="5" spans="1:4" ht="13.5" thickTop="1">
      <c r="A5" s="29" t="s">
        <v>33</v>
      </c>
      <c r="B5" s="23"/>
      <c r="C5" s="30">
        <v>-9.5</v>
      </c>
      <c r="D5" s="23" t="s">
        <v>34</v>
      </c>
    </row>
    <row r="6" ht="12.75">
      <c r="A6" s="6" t="s">
        <v>1</v>
      </c>
    </row>
    <row r="7" spans="1:4" ht="12.75">
      <c r="A7" t="s">
        <v>2</v>
      </c>
      <c r="C7" s="14">
        <v>48799.646</v>
      </c>
      <c r="D7" s="36" t="s">
        <v>43</v>
      </c>
    </row>
    <row r="8" spans="1:4" ht="12.75">
      <c r="A8" t="s">
        <v>3</v>
      </c>
      <c r="C8" s="14">
        <v>3.004449</v>
      </c>
      <c r="D8" s="36" t="s">
        <v>43</v>
      </c>
    </row>
    <row r="9" spans="1:4" ht="12.75">
      <c r="A9" s="21" t="s">
        <v>29</v>
      </c>
      <c r="B9" s="21"/>
      <c r="C9" s="22">
        <v>21</v>
      </c>
      <c r="D9" s="22">
        <v>21</v>
      </c>
    </row>
    <row r="10" spans="1:4" ht="13.5" thickBot="1">
      <c r="A10" s="23"/>
      <c r="B10" s="23"/>
      <c r="C10" s="5" t="s">
        <v>18</v>
      </c>
      <c r="D10" s="5" t="s">
        <v>19</v>
      </c>
    </row>
    <row r="11" spans="1:6" ht="12.75">
      <c r="A11" s="23" t="s">
        <v>13</v>
      </c>
      <c r="B11" s="23"/>
      <c r="C11" s="24">
        <f ca="1">INTERCEPT(INDIRECT(C14):R$935,INDIRECT(C13):$F$935)</f>
        <v>0.002637155719427957</v>
      </c>
      <c r="D11" s="24">
        <f ca="1">INTERCEPT(INDIRECT(D14):S$935,INDIRECT(D13):$F$935)</f>
        <v>0.5508095344996584</v>
      </c>
      <c r="E11" s="21" t="s">
        <v>36</v>
      </c>
      <c r="F11">
        <v>1</v>
      </c>
    </row>
    <row r="12" spans="1:6" ht="12.75">
      <c r="A12" s="23" t="s">
        <v>14</v>
      </c>
      <c r="B12" s="23"/>
      <c r="C12" s="24">
        <f ca="1">SLOPE(INDIRECT(C14):R$935,INDIRECT(C13):$F$935)</f>
        <v>-8.407430174264709E-05</v>
      </c>
      <c r="D12" s="24">
        <f ca="1">SLOPE(INDIRECT(D14):S$935,INDIRECT(D13):$F$935)</f>
        <v>-8.095159184812531E-05</v>
      </c>
      <c r="E12" s="21" t="s">
        <v>37</v>
      </c>
      <c r="F12" s="31">
        <f ca="1">NOW()+15018.5+$C$5/24</f>
        <v>59906.75109050926</v>
      </c>
    </row>
    <row r="13" spans="1:6" ht="12.75">
      <c r="A13" s="21" t="s">
        <v>30</v>
      </c>
      <c r="B13" s="21"/>
      <c r="C13" s="22" t="str">
        <f>"F"&amp;C9</f>
        <v>F21</v>
      </c>
      <c r="D13" s="22" t="str">
        <f>"F"&amp;D9</f>
        <v>F21</v>
      </c>
      <c r="E13" s="21" t="s">
        <v>38</v>
      </c>
      <c r="F13" s="31">
        <f>ROUND(2*(F12-$C$7)/$C$8,0)/2+F11</f>
        <v>3698</v>
      </c>
    </row>
    <row r="14" spans="1:6" ht="12.75">
      <c r="A14" s="21" t="s">
        <v>31</v>
      </c>
      <c r="B14" s="21"/>
      <c r="C14" s="22" t="str">
        <f>"R"&amp;C9</f>
        <v>R21</v>
      </c>
      <c r="D14" s="22" t="str">
        <f>"S"&amp;D9</f>
        <v>S21</v>
      </c>
      <c r="E14" s="21" t="s">
        <v>39</v>
      </c>
      <c r="F14" s="32">
        <f>ROUND(2*(F12-$C$15)/$C$16,0)/2+F11</f>
        <v>2307</v>
      </c>
    </row>
    <row r="15" spans="1:6" ht="12.75">
      <c r="A15" s="25" t="s">
        <v>15</v>
      </c>
      <c r="B15" s="23"/>
      <c r="C15" s="26">
        <f>($C7+C11)+($C8+C12)*INT(MAX($F21:$F3533))</f>
        <v>52978.720248802</v>
      </c>
      <c r="D15" s="26">
        <f>($C7+D11)+($C8+D12)*INT(MAX($F21:$F3533))</f>
        <v>52979.27276487024</v>
      </c>
      <c r="E15" s="21" t="s">
        <v>40</v>
      </c>
      <c r="F15" s="33">
        <f>+$C$15+$C$16*F14-15018.5-$C$5/24</f>
        <v>44891.68596572121</v>
      </c>
    </row>
    <row r="16" spans="1:6" ht="12.75">
      <c r="A16" s="27" t="s">
        <v>4</v>
      </c>
      <c r="B16" s="23"/>
      <c r="C16" s="28">
        <f>+$C8+C12</f>
        <v>3.0043649256982574</v>
      </c>
      <c r="D16" s="24">
        <f>+$C8+D12</f>
        <v>3.004368048408152</v>
      </c>
      <c r="E16" s="34"/>
      <c r="F16" s="34" t="s">
        <v>35</v>
      </c>
    </row>
    <row r="17" spans="1:3" ht="13.5" thickBot="1">
      <c r="A17" s="20" t="s">
        <v>28</v>
      </c>
      <c r="C17">
        <f>COUNT(C21:C1247)</f>
        <v>8</v>
      </c>
    </row>
    <row r="18" spans="1:5" ht="14.25" thickBot="1" thickTop="1">
      <c r="A18" s="6" t="s">
        <v>21</v>
      </c>
      <c r="C18" s="3">
        <f>+C15</f>
        <v>52978.720248802</v>
      </c>
      <c r="D18" s="4">
        <f>+C16</f>
        <v>3.0043649256982574</v>
      </c>
      <c r="E18" s="35">
        <f>R19</f>
        <v>4</v>
      </c>
    </row>
    <row r="19" spans="1:19" ht="14.25" thickBot="1" thickTop="1">
      <c r="A19" s="6" t="s">
        <v>22</v>
      </c>
      <c r="C19" s="3">
        <f>+D15</f>
        <v>52979.27276487024</v>
      </c>
      <c r="D19" s="4">
        <f>+D16</f>
        <v>3.004368048408152</v>
      </c>
      <c r="E19" s="35">
        <f>S19</f>
        <v>4</v>
      </c>
      <c r="R19">
        <f>COUNT(R21:R322)</f>
        <v>4</v>
      </c>
      <c r="S19">
        <f>COUNT(S21:S322)</f>
        <v>4</v>
      </c>
    </row>
    <row r="20" spans="1:19" ht="14.25" thickBot="1" thickTop="1">
      <c r="A20" s="5" t="s">
        <v>5</v>
      </c>
      <c r="B20" s="5" t="s">
        <v>6</v>
      </c>
      <c r="C20" s="5" t="s">
        <v>7</v>
      </c>
      <c r="D20" s="5" t="s">
        <v>11</v>
      </c>
      <c r="E20" s="5" t="s">
        <v>8</v>
      </c>
      <c r="F20" s="5" t="s">
        <v>9</v>
      </c>
      <c r="G20" s="5" t="s">
        <v>10</v>
      </c>
      <c r="H20" s="8" t="s">
        <v>43</v>
      </c>
      <c r="I20" s="8" t="s">
        <v>48</v>
      </c>
      <c r="J20" s="8" t="s">
        <v>32</v>
      </c>
      <c r="K20" s="8" t="s">
        <v>25</v>
      </c>
      <c r="L20" s="8" t="s">
        <v>26</v>
      </c>
      <c r="M20" s="8" t="s">
        <v>17</v>
      </c>
      <c r="N20" s="8" t="s">
        <v>20</v>
      </c>
      <c r="O20" s="8" t="s">
        <v>23</v>
      </c>
      <c r="P20" s="7" t="s">
        <v>24</v>
      </c>
      <c r="Q20" s="5" t="s">
        <v>12</v>
      </c>
      <c r="R20" s="9" t="s">
        <v>18</v>
      </c>
      <c r="S20" s="9" t="s">
        <v>19</v>
      </c>
    </row>
    <row r="21" spans="1:18" ht="12.75">
      <c r="A21" t="s">
        <v>43</v>
      </c>
      <c r="C21" s="14">
        <f>C7</f>
        <v>48799.646</v>
      </c>
      <c r="D21" s="14" t="s">
        <v>27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0.002637155719427957</v>
      </c>
      <c r="P21">
        <f>+D$11+D$12*$F21</f>
        <v>0.5508095344996584</v>
      </c>
      <c r="Q21" s="2">
        <f>+C21-15018.5</f>
        <v>33781.146</v>
      </c>
      <c r="R21">
        <f>G21</f>
        <v>0</v>
      </c>
    </row>
    <row r="22" spans="1:18" ht="12.75">
      <c r="A22" s="39" t="s">
        <v>45</v>
      </c>
      <c r="B22" s="40" t="s">
        <v>46</v>
      </c>
      <c r="C22" s="39">
        <v>47979.456</v>
      </c>
      <c r="D22" s="39" t="s">
        <v>27</v>
      </c>
      <c r="E22">
        <f aca="true" t="shared" si="0" ref="E22:E28">+(C22-C$7)/C$8</f>
        <v>-272.9918197979071</v>
      </c>
      <c r="F22">
        <f aca="true" t="shared" si="1" ref="F22:F28">ROUND(2*E22,0)/2</f>
        <v>-273</v>
      </c>
      <c r="G22">
        <f aca="true" t="shared" si="2" ref="G22:G28">+C22-(C$7+F22*C$8)</f>
        <v>0.02457699999649776</v>
      </c>
      <c r="H22">
        <f aca="true" t="shared" si="3" ref="H22:H28">+G22</f>
        <v>0.02457699999649776</v>
      </c>
      <c r="O22">
        <f aca="true" t="shared" si="4" ref="O22:O28">+C$11+C$12*$F22</f>
        <v>0.025589440095170612</v>
      </c>
      <c r="P22">
        <f aca="true" t="shared" si="5" ref="P22:P28">+D$11+D$12*$F22</f>
        <v>0.5729093190741966</v>
      </c>
      <c r="Q22" s="2">
        <f aca="true" t="shared" si="6" ref="Q22:Q28">+C22-15018.5</f>
        <v>32960.956</v>
      </c>
      <c r="R22">
        <f>G22</f>
        <v>0.02457699999649776</v>
      </c>
    </row>
    <row r="23" spans="1:18" ht="12.75">
      <c r="A23" s="39" t="s">
        <v>45</v>
      </c>
      <c r="B23" s="40" t="s">
        <v>46</v>
      </c>
      <c r="C23" s="39">
        <v>48655.45</v>
      </c>
      <c r="D23" s="39" t="s">
        <v>27</v>
      </c>
      <c r="E23">
        <f t="shared" si="0"/>
        <v>-47.99415799702493</v>
      </c>
      <c r="F23">
        <f t="shared" si="1"/>
        <v>-48</v>
      </c>
      <c r="G23">
        <f t="shared" si="2"/>
        <v>0.017551999997522216</v>
      </c>
      <c r="H23">
        <f t="shared" si="3"/>
        <v>0.017551999997522216</v>
      </c>
      <c r="O23">
        <f t="shared" si="4"/>
        <v>0.006672722203075017</v>
      </c>
      <c r="P23">
        <f t="shared" si="5"/>
        <v>0.5546952109083685</v>
      </c>
      <c r="Q23" s="2">
        <f t="shared" si="6"/>
        <v>33636.95</v>
      </c>
      <c r="R23">
        <f>G23</f>
        <v>0.017551999997522216</v>
      </c>
    </row>
    <row r="24" spans="1:18" ht="12.75">
      <c r="A24" s="39" t="s">
        <v>45</v>
      </c>
      <c r="B24" s="40" t="s">
        <v>46</v>
      </c>
      <c r="C24" s="39">
        <v>48697.493</v>
      </c>
      <c r="D24" s="39" t="s">
        <v>27</v>
      </c>
      <c r="E24">
        <f t="shared" si="0"/>
        <v>-34.000577144094784</v>
      </c>
      <c r="F24">
        <f t="shared" si="1"/>
        <v>-34</v>
      </c>
      <c r="G24">
        <f t="shared" si="2"/>
        <v>-0.001733999997668434</v>
      </c>
      <c r="H24">
        <f t="shared" si="3"/>
        <v>-0.001733999997668434</v>
      </c>
      <c r="O24">
        <f t="shared" si="4"/>
        <v>0.005495681978677958</v>
      </c>
      <c r="P24">
        <f t="shared" si="5"/>
        <v>0.5535618886224947</v>
      </c>
      <c r="Q24" s="2">
        <f t="shared" si="6"/>
        <v>33678.993</v>
      </c>
      <c r="R24">
        <f>G24</f>
        <v>-0.001733999997668434</v>
      </c>
    </row>
    <row r="25" spans="1:19" ht="12.75">
      <c r="A25" s="39" t="s">
        <v>45</v>
      </c>
      <c r="B25" s="40" t="s">
        <v>47</v>
      </c>
      <c r="C25" s="39">
        <v>48801.699</v>
      </c>
      <c r="D25" s="39" t="s">
        <v>27</v>
      </c>
      <c r="E25">
        <f t="shared" si="0"/>
        <v>0.6833199698180543</v>
      </c>
      <c r="F25">
        <f t="shared" si="1"/>
        <v>0.5</v>
      </c>
      <c r="G25">
        <f t="shared" si="2"/>
        <v>0.5507754999998724</v>
      </c>
      <c r="H25">
        <f t="shared" si="3"/>
        <v>0.5507754999998724</v>
      </c>
      <c r="O25">
        <f t="shared" si="4"/>
        <v>0.002595118568556633</v>
      </c>
      <c r="P25">
        <f t="shared" si="5"/>
        <v>0.5507690587037344</v>
      </c>
      <c r="Q25" s="2">
        <f t="shared" si="6"/>
        <v>33783.199</v>
      </c>
      <c r="S25">
        <f>G25</f>
        <v>0.5507754999998724</v>
      </c>
    </row>
    <row r="26" spans="1:19" ht="12.75">
      <c r="A26" s="39" t="s">
        <v>45</v>
      </c>
      <c r="B26" s="40" t="s">
        <v>47</v>
      </c>
      <c r="C26" s="39">
        <v>52971.748999999996</v>
      </c>
      <c r="D26" s="39" t="s">
        <v>27</v>
      </c>
      <c r="E26">
        <f t="shared" si="0"/>
        <v>1388.641644441292</v>
      </c>
      <c r="F26">
        <f t="shared" si="1"/>
        <v>1388.5</v>
      </c>
      <c r="G26">
        <f t="shared" si="2"/>
        <v>0.42556349999358645</v>
      </c>
      <c r="H26">
        <f t="shared" si="3"/>
        <v>0.42556349999358645</v>
      </c>
      <c r="O26">
        <f t="shared" si="4"/>
        <v>-0.11410001225023753</v>
      </c>
      <c r="P26">
        <f t="shared" si="5"/>
        <v>0.43840824921853644</v>
      </c>
      <c r="Q26" s="2">
        <f t="shared" si="6"/>
        <v>37953.248999999996</v>
      </c>
      <c r="S26">
        <f>G26</f>
        <v>0.42556349999358645</v>
      </c>
    </row>
    <row r="27" spans="1:19" ht="12.75">
      <c r="A27" s="39" t="s">
        <v>45</v>
      </c>
      <c r="B27" s="40" t="s">
        <v>47</v>
      </c>
      <c r="C27" s="39">
        <v>52974.781</v>
      </c>
      <c r="D27" s="39" t="s">
        <v>27</v>
      </c>
      <c r="E27">
        <f t="shared" si="0"/>
        <v>1389.6508145087507</v>
      </c>
      <c r="F27">
        <f t="shared" si="1"/>
        <v>1389.5</v>
      </c>
      <c r="G27">
        <f t="shared" si="2"/>
        <v>0.45311450000008335</v>
      </c>
      <c r="H27">
        <f t="shared" si="3"/>
        <v>0.45311450000008335</v>
      </c>
      <c r="O27">
        <f t="shared" si="4"/>
        <v>-0.11418408655198017</v>
      </c>
      <c r="P27">
        <f t="shared" si="5"/>
        <v>0.4383272976266883</v>
      </c>
      <c r="Q27" s="2">
        <f t="shared" si="6"/>
        <v>37956.281</v>
      </c>
      <c r="S27">
        <f>G27</f>
        <v>0.45311450000008335</v>
      </c>
    </row>
    <row r="28" spans="1:19" ht="12.75">
      <c r="A28" s="39" t="s">
        <v>45</v>
      </c>
      <c r="B28" s="40" t="s">
        <v>47</v>
      </c>
      <c r="C28" s="39">
        <v>52980.773</v>
      </c>
      <c r="D28" s="39" t="s">
        <v>27</v>
      </c>
      <c r="E28">
        <f t="shared" si="0"/>
        <v>1391.6451901829587</v>
      </c>
      <c r="F28">
        <f t="shared" si="1"/>
        <v>1391.5</v>
      </c>
      <c r="G28">
        <f t="shared" si="2"/>
        <v>0.43621649999840884</v>
      </c>
      <c r="H28">
        <f t="shared" si="3"/>
        <v>0.43621649999840884</v>
      </c>
      <c r="O28">
        <f t="shared" si="4"/>
        <v>-0.11435223515546547</v>
      </c>
      <c r="P28">
        <f t="shared" si="5"/>
        <v>0.4381653944429921</v>
      </c>
      <c r="Q28" s="2">
        <f t="shared" si="6"/>
        <v>37962.273</v>
      </c>
      <c r="S28">
        <f>G28</f>
        <v>0.43621649999840884</v>
      </c>
    </row>
    <row r="29" spans="1:17" ht="12.75">
      <c r="A29" s="15"/>
      <c r="B29" s="16"/>
      <c r="C29" s="17"/>
      <c r="D29" s="17"/>
      <c r="Q29" s="2"/>
    </row>
    <row r="30" spans="1:17" ht="12.75">
      <c r="A30" s="11"/>
      <c r="B30" s="12"/>
      <c r="C30" s="13"/>
      <c r="D30" s="14"/>
      <c r="Q30" s="2"/>
    </row>
    <row r="31" spans="1:17" ht="12.75">
      <c r="A31" s="15"/>
      <c r="B31" s="18"/>
      <c r="C31" s="13"/>
      <c r="D31" s="13"/>
      <c r="Q31" s="2"/>
    </row>
    <row r="32" spans="1:17" ht="12.75">
      <c r="A32" s="15"/>
      <c r="B32" s="18"/>
      <c r="C32" s="13"/>
      <c r="D32" s="13"/>
      <c r="Q32" s="2"/>
    </row>
    <row r="33" spans="1:17" ht="12.75">
      <c r="A33" s="19"/>
      <c r="B33" s="12"/>
      <c r="C33" s="13"/>
      <c r="D33" s="14"/>
      <c r="Q33" s="2"/>
    </row>
    <row r="34" spans="1:17" ht="12.75">
      <c r="A34" s="19"/>
      <c r="B34" s="12"/>
      <c r="C34" s="13"/>
      <c r="D34" s="14"/>
      <c r="Q34" s="2"/>
    </row>
    <row r="35" spans="1:17" ht="12.75">
      <c r="A35" s="19"/>
      <c r="B35" s="12"/>
      <c r="C35" s="13"/>
      <c r="D35" s="14"/>
      <c r="Q35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2022-11-23T05:01:34Z</dcterms:modified>
  <cp:category/>
  <cp:version/>
  <cp:contentType/>
  <cp:contentStatus/>
</cp:coreProperties>
</file>