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8430" windowHeight="13950" activeTab="0"/>
  </bookViews>
  <sheets>
    <sheet name="Active" sheetId="1" r:id="rId1"/>
  </sheets>
  <definedNames/>
  <calcPr fullCalcOnLoad="1"/>
</workbook>
</file>

<file path=xl/sharedStrings.xml><?xml version="1.0" encoding="utf-8"?>
<sst xmlns="http://schemas.openxmlformats.org/spreadsheetml/2006/main" count="55" uniqueCount="50">
  <si>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</si>
  <si>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</si>
  <si>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</si>
  <si>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</si>
  <si>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</si>
  <si>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</si>
  <si>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</si>
  <si>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</si>
  <si>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</si>
  <si>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</si>
  <si>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</si>
  <si>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</si>
  <si>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</si>
  <si>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</si>
  <si>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</si>
  <si>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</si>
  <si>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</si>
  <si>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</si>
  <si>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</si>
  <si>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</si>
  <si>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</si>
  <si>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</si>
  <si>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</si>
  <si>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</si>
  <si>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</si>
  <si>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</si>
  <si>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</si>
  <si>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</si>
  <si>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</si>
  <si>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</si>
  <si>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</si>
  <si>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</si>
  <si>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</si>
  <si>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</si>
  <si>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</si>
  <si>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</si>
  <si>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</si>
  <si>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pg</t>
  </si>
  <si>
    <t>vis</t>
  </si>
  <si>
    <t>PE</t>
  </si>
  <si>
    <t>CCD</t>
  </si>
  <si>
    <t>BS Sco</t>
  </si>
  <si>
    <t>G7378-1361</t>
  </si>
  <si>
    <t>EA</t>
  </si>
  <si>
    <t>Malkov</t>
  </si>
  <si>
    <t>BS Sco / GSC 7378-1361</t>
  </si>
  <si>
    <t>F21</t>
  </si>
  <si>
    <t>G21</t>
  </si>
  <si>
    <t>JAVSO..48…87</t>
  </si>
  <si>
    <t>I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</si>
</sst>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00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i/>
      <sz val="10"/>
      <color indexed="20"/>
      <name val="Arial"/>
      <family val="2"/>
    </font>
    <font>
      <sz val="8"/>
      <color indexed="8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6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22" fontId="7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11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2" fillId="33" borderId="11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4" fillId="33" borderId="11" xfId="0" applyFont="1" applyFill="1" applyBorder="1" applyAlignment="1">
      <alignment horizontal="left" vertical="center"/>
    </xf>
    <xf numFmtId="172" fontId="5" fillId="0" borderId="0" xfId="0" applyNumberFormat="1" applyFont="1" applyAlignment="1">
      <alignment horizontal="left" vertical="center"/>
    </xf>
    <xf numFmtId="172" fontId="0" fillId="0" borderId="0" xfId="0" applyNumberFormat="1" applyFont="1" applyAlignment="1">
      <alignment horizontal="left" vertical="center"/>
    </xf>
    <xf numFmtId="0" fontId="0" fillId="34" borderId="11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BS Sco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Active!$D$21:$D$239</c:f>
                <c:numCache>
                  <c:ptCount val="219"/>
                  <c:pt idx="0">
                    <c:v>0</c:v>
                  </c:pt>
                  <c:pt idx="1">
                    <c:v>0.0024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Active!$D$21:$D$239</c:f>
                <c:numCache>
                  <c:ptCount val="219"/>
                  <c:pt idx="0">
                    <c:v>0</c:v>
                  </c:pt>
                  <c:pt idx="1">
                    <c:v>0.0024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Active!$F$21:$F$999</c:f>
              <c:numCache/>
            </c:numRef>
          </c:xVal>
          <c:yVal>
            <c:numRef>
              <c:f>Active!$H$21:$H$999</c:f>
              <c:numCache/>
            </c:numRef>
          </c:yVal>
          <c:smooth val="0"/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Active!$D$21:$D$999</c:f>
                <c:numCache>
                  <c:ptCount val="979"/>
                  <c:pt idx="0">
                    <c:v>0</c:v>
                  </c:pt>
                  <c:pt idx="1">
                    <c:v>0.0024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Active!$D$21:$D$999</c:f>
                <c:numCache>
                  <c:ptCount val="979"/>
                  <c:pt idx="0">
                    <c:v>0</c:v>
                  </c:pt>
                  <c:pt idx="1">
                    <c:v>0.0024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Active!$F$21:$F$999</c:f>
              <c:numCache/>
            </c:numRef>
          </c:xVal>
          <c:yVal>
            <c:numRef>
              <c:f>Active!$I$21:$I$999</c:f>
              <c:numCache/>
            </c:numRef>
          </c:yVal>
          <c:smooth val="0"/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Active!$D$21:$D$999</c:f>
                <c:numCache>
                  <c:ptCount val="979"/>
                  <c:pt idx="0">
                    <c:v>0</c:v>
                  </c:pt>
                  <c:pt idx="1">
                    <c:v>0.0024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Active!$D$21:$D$999</c:f>
                <c:numCache>
                  <c:ptCount val="979"/>
                  <c:pt idx="0">
                    <c:v>0</c:v>
                  </c:pt>
                  <c:pt idx="1">
                    <c:v>0.0024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Active!$F$21:$F$999</c:f>
              <c:numCache/>
            </c:numRef>
          </c:xVal>
          <c:yVal>
            <c:numRef>
              <c:f>Active!$J$21:$J$999</c:f>
              <c:numCache/>
            </c:numRef>
          </c:yVal>
          <c:smooth val="0"/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Active!$D$21:$D$999</c:f>
                <c:numCache>
                  <c:ptCount val="979"/>
                  <c:pt idx="0">
                    <c:v>0</c:v>
                  </c:pt>
                  <c:pt idx="1">
                    <c:v>0.0024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Active!$D$21:$D$999</c:f>
                <c:numCache>
                  <c:ptCount val="979"/>
                  <c:pt idx="0">
                    <c:v>0</c:v>
                  </c:pt>
                  <c:pt idx="1">
                    <c:v>0.0024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Active!$F$21:$F$999</c:f>
              <c:numCache/>
            </c:numRef>
          </c:xVal>
          <c:yVal>
            <c:numRef>
              <c:f>Active!$K$21:$K$999</c:f>
              <c:numCache/>
            </c:numRef>
          </c:yVal>
          <c:smooth val="0"/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Active!$D$21:$D$999</c:f>
                <c:numCache>
                  <c:ptCount val="979"/>
                  <c:pt idx="0">
                    <c:v>0</c:v>
                  </c:pt>
                  <c:pt idx="1">
                    <c:v>0.0024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Active!$D$21:$D$999</c:f>
                <c:numCache>
                  <c:ptCount val="979"/>
                  <c:pt idx="0">
                    <c:v>0</c:v>
                  </c:pt>
                  <c:pt idx="1">
                    <c:v>0.0024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Active!$F$21:$F$999</c:f>
              <c:numCache/>
            </c:numRef>
          </c:xVal>
          <c:yVal>
            <c:numRef>
              <c:f>Active!$L$21:$L$999</c:f>
              <c:numCache/>
            </c:numRef>
          </c:yVal>
          <c:smooth val="0"/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Active!$D$21:$D$999</c:f>
                <c:numCache>
                  <c:ptCount val="979"/>
                  <c:pt idx="0">
                    <c:v>0</c:v>
                  </c:pt>
                  <c:pt idx="1">
                    <c:v>0.0024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Active!$D$21:$D$999</c:f>
                <c:numCache>
                  <c:ptCount val="979"/>
                  <c:pt idx="0">
                    <c:v>0</c:v>
                  </c:pt>
                  <c:pt idx="1">
                    <c:v>0.0024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Active!$F$21:$F$999</c:f>
              <c:numCache/>
            </c:numRef>
          </c:xVal>
          <c:yVal>
            <c:numRef>
              <c:f>Active!$M$21:$M$999</c:f>
              <c:numCache/>
            </c:numRef>
          </c:yVal>
          <c:smooth val="0"/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Active!$D$21:$D$999</c:f>
                <c:numCache>
                  <c:ptCount val="979"/>
                  <c:pt idx="0">
                    <c:v>0</c:v>
                  </c:pt>
                  <c:pt idx="1">
                    <c:v>0.0024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Active!$D$21:$D$999</c:f>
                <c:numCache>
                  <c:ptCount val="979"/>
                  <c:pt idx="0">
                    <c:v>0</c:v>
                  </c:pt>
                  <c:pt idx="1">
                    <c:v>0.0024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Active!$F$21:$F$999</c:f>
              <c:numCache/>
            </c:numRef>
          </c:xVal>
          <c:yVal>
            <c:numRef>
              <c:f>Active!$N$21:$N$999</c:f>
              <c:numCache/>
            </c:numRef>
          </c:yVal>
          <c:smooth val="0"/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Active!$F$21:$F$999</c:f>
              <c:numCache/>
            </c:numRef>
          </c:xVal>
          <c:yVal>
            <c:numRef>
              <c:f>Active!$O$21:$O$999</c:f>
              <c:numCache/>
            </c:numRef>
          </c:yVal>
          <c:smooth val="0"/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Active!$F$21:$F$999</c:f>
              <c:numCache/>
            </c:numRef>
          </c:xVal>
          <c:yVal>
            <c:numRef>
              <c:f>Active!$U$21:$U$999</c:f>
              <c:numCache/>
            </c:numRef>
          </c:yVal>
          <c:smooth val="0"/>
        </c:ser>
        <c:axId val="57135226"/>
        <c:axId val="44454987"/>
      </c:scatterChart>
      <c:valAx>
        <c:axId val="57135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54987"/>
        <c:crosses val="autoZero"/>
        <c:crossBetween val="midCat"/>
        <c:dispUnits/>
      </c:valAx>
      <c:valAx>
        <c:axId val="44454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3522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72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1123950</xdr:colOff>
      <xdr:row>0</xdr:row>
      <xdr:rowOff>0</xdr:rowOff>
    </xdr:from>
    <xdr:to>
      <xdr:col>17</xdr:col>
      <xdr:colOff>76200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73392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E12" sqref="E12"/>
    </sheetView>
  </sheetViews>
  <sheetFormatPr defaultColWidth="10.28125" defaultRowHeight="12.75"/>
  <cols>
    <col min="1" max="1" width="17.851562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spans="1:16" ht="20.25">
      <c r="A1" s="1" t="s">
        <v>45</v>
      </c>
      <c r="F1" s="36" t="s">
        <v>41</v>
      </c>
      <c r="G1" s="30">
        <v>0</v>
      </c>
      <c r="H1" s="31"/>
      <c r="I1" s="37" t="s">
        <v>42</v>
      </c>
      <c r="J1" s="38" t="s">
        <v>41</v>
      </c>
      <c r="K1" s="39">
        <v>17.55044</v>
      </c>
      <c r="L1" s="40">
        <v>-31.3835</v>
      </c>
      <c r="M1" s="41">
        <v>39301.468</v>
      </c>
      <c r="N1" s="41">
        <v>7.6223759</v>
      </c>
      <c r="O1" s="42" t="s">
        <v>43</v>
      </c>
      <c r="P1" s="43">
        <v>11.5</v>
      </c>
    </row>
    <row r="2" spans="1:4" ht="12.75">
      <c r="A2" t="s">
        <v>23</v>
      </c>
      <c r="B2" t="s">
        <v>43</v>
      </c>
      <c r="C2" s="29"/>
      <c r="D2" s="3"/>
    </row>
    <row r="3" ht="13.5" thickBot="1"/>
    <row r="4" spans="1:5" ht="14.25" thickBot="1" thickTop="1">
      <c r="A4" s="5" t="s">
        <v>0</v>
      </c>
      <c r="C4" s="27">
        <v>39301.468</v>
      </c>
      <c r="D4" s="28">
        <v>7.6223759</v>
      </c>
      <c r="E4" s="35"/>
    </row>
    <row r="5" spans="1:5" ht="13.5" thickTop="1">
      <c r="A5" s="9" t="s">
        <v>28</v>
      </c>
      <c r="B5" s="10"/>
      <c r="C5" s="11">
        <v>-9.5</v>
      </c>
      <c r="D5" s="10" t="s">
        <v>29</v>
      </c>
      <c r="E5" s="10"/>
    </row>
    <row r="6" ht="12.75">
      <c r="A6" s="5" t="s">
        <v>1</v>
      </c>
    </row>
    <row r="7" spans="1:4" ht="12.75">
      <c r="A7" t="s">
        <v>2</v>
      </c>
      <c r="C7" s="8">
        <v>39301.468</v>
      </c>
      <c r="D7" s="34" t="s">
        <v>44</v>
      </c>
    </row>
    <row r="8" spans="1:4" ht="12.75">
      <c r="A8" t="s">
        <v>3</v>
      </c>
      <c r="C8" s="8">
        <v>7.6223759</v>
      </c>
      <c r="D8" s="34" t="s">
        <v>44</v>
      </c>
    </row>
    <row r="9" spans="1:4" ht="12.75">
      <c r="A9" s="24" t="s">
        <v>32</v>
      </c>
      <c r="B9" s="25">
        <v>21</v>
      </c>
      <c r="C9" s="22" t="s">
        <v>46</v>
      </c>
      <c r="D9" s="23" t="s">
        <v>47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INTERCEPT(INDIRECT($D$9):G992,INDIRECT($C$9):F992)</f>
        <v>0</v>
      </c>
      <c r="D11" s="3"/>
      <c r="E11" s="10"/>
    </row>
    <row r="12" spans="1:5" ht="12.75">
      <c r="A12" s="10" t="s">
        <v>16</v>
      </c>
      <c r="B12" s="10"/>
      <c r="C12" s="21">
        <f ca="1">SLOPE(INDIRECT($D$9):G992,INDIRECT($C$9):F992)</f>
        <v>2.19405967799841E-05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(C7+C11)+(C8+C12)*INT(MAX(F21:F3533))</f>
        <v>58715.715299999996</v>
      </c>
      <c r="E15" s="14" t="s">
        <v>34</v>
      </c>
      <c r="F15" s="32">
        <v>1</v>
      </c>
    </row>
    <row r="16" spans="1:6" ht="12.75">
      <c r="A16" s="16" t="s">
        <v>4</v>
      </c>
      <c r="B16" s="10"/>
      <c r="C16" s="17">
        <f>+C8+C12</f>
        <v>7.62239784059678</v>
      </c>
      <c r="E16" s="14" t="s">
        <v>30</v>
      </c>
      <c r="F16" s="33">
        <f ca="1">NOW()+15018.5+$C$5/24</f>
        <v>59968.718644560184</v>
      </c>
    </row>
    <row r="17" spans="1:6" ht="13.5" thickBot="1">
      <c r="A17" s="14" t="s">
        <v>27</v>
      </c>
      <c r="B17" s="10"/>
      <c r="C17" s="10">
        <f>COUNT(C21:C2191)</f>
        <v>2</v>
      </c>
      <c r="E17" s="14" t="s">
        <v>35</v>
      </c>
      <c r="F17" s="15">
        <f>ROUND(2*(F16-$C$7)/$C$8,0)/2+F15</f>
        <v>2712.5</v>
      </c>
    </row>
    <row r="18" spans="1:6" ht="14.25" thickBot="1" thickTop="1">
      <c r="A18" s="16" t="s">
        <v>5</v>
      </c>
      <c r="B18" s="10"/>
      <c r="C18" s="19">
        <f>+C15</f>
        <v>58715.715299999996</v>
      </c>
      <c r="D18" s="20">
        <f>+C16</f>
        <v>7.62239784059678</v>
      </c>
      <c r="E18" s="14" t="s">
        <v>36</v>
      </c>
      <c r="F18" s="23">
        <f>ROUND(2*(F16-$C$15)/$C$16,0)/2+F15</f>
        <v>165.5</v>
      </c>
    </row>
    <row r="19" spans="5:6" ht="13.5" thickTop="1">
      <c r="E19" s="14" t="s">
        <v>31</v>
      </c>
      <c r="F19" s="18">
        <f>+$C$15+$C$16*F18-15018.5-$C$5/24</f>
        <v>44959.1179759521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37</v>
      </c>
      <c r="I20" s="7" t="s">
        <v>38</v>
      </c>
      <c r="J20" s="7" t="s">
        <v>39</v>
      </c>
      <c r="K20" s="7" t="s">
        <v>40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U20" s="26" t="s">
        <v>33</v>
      </c>
    </row>
    <row r="21" spans="1:17" ht="12.75">
      <c r="A21" t="s">
        <v>44</v>
      </c>
      <c r="C21" s="8">
        <v>39301.468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>
        <f>+C$11+C$12*$F21</f>
        <v>0</v>
      </c>
      <c r="Q21" s="2">
        <f>+C21-15018.5</f>
        <v>24282.968</v>
      </c>
    </row>
    <row r="22" spans="1:17" ht="12.75">
      <c r="A22" t="s">
        <v>48</v>
      </c>
      <c r="B22" t="s">
        <v>49</v>
      </c>
      <c r="C22" s="8">
        <v>58715.7153</v>
      </c>
      <c r="D22" s="8">
        <v>0.0024</v>
      </c>
      <c r="E22">
        <f>+(C22-C$7)/C$8</f>
        <v>2547.0073314017486</v>
      </c>
      <c r="F22">
        <f>ROUND(2*E22,0)/2</f>
        <v>2547</v>
      </c>
      <c r="G22">
        <f>+C22-(C$7+F22*C$8)</f>
        <v>0.0558826999986195</v>
      </c>
      <c r="K22">
        <f>+G22</f>
        <v>0.0558826999986195</v>
      </c>
      <c r="O22">
        <f>+C$11+C$12*$F22</f>
        <v>0.0558826999986195</v>
      </c>
      <c r="Q22" s="2">
        <f>+C22-15018.5</f>
        <v>43697.2153</v>
      </c>
    </row>
    <row r="23" spans="3:17" ht="12.75">
      <c r="C23" s="8"/>
      <c r="D23" s="8"/>
      <c r="Q23" s="2"/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2023-01-24T04:14:50Z</dcterms:modified>
  <cp:category/>
  <cp:version/>
  <cp:contentType/>
  <cp:contentStatus/>
</cp:coreProperties>
</file>