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15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<sst xmlns="http://schemas.openxmlformats.org/spreadsheetml/2006/main" count="61" uniqueCount="50">
  <si>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</si>
  <si>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</si>
  <si>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</si>
  <si>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</si>
  <si>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</si>
  <si>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</si>
  <si>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</si>
  <si>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</si>
  <si>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</si>
  <si>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</si>
  <si>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</si>
  <si>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</si>
  <si>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</si>
  <si>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</si>
  <si>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</si>
  <si>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</si>
  <si>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</si>
  <si>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</si>
  <si>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</si>
  <si>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</si>
  <si>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</si>
  <si>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</si>
  <si>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</si>
  <si>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</si>
  <si>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</si>
  <si>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</si>
  <si>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</si>
  <si>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</si>
  <si>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</si>
  <si>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</si>
  <si>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</si>
  <si>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</si>
  <si>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</si>
  <si>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</si>
  <si>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</si>
  <si>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</si>
  <si>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</si>
  <si>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V499 Sco / GSC 7379-0188</t>
  </si>
  <si>
    <t>EB/DM</t>
  </si>
  <si>
    <t>Kreiner</t>
  </si>
  <si>
    <t>OEJV 0130</t>
  </si>
  <si>
    <t>I</t>
  </si>
  <si>
    <t>J.M. Kreiner, 2004, Acta Astronomica, vol. 54, pp 207-210.</t>
  </si>
  <si>
    <t>OEJV 0168</t>
  </si>
  <si>
    <t>OEJV 0181</t>
  </si>
  <si>
    <t>pg</t>
  </si>
  <si>
    <t>vis</t>
  </si>
  <si>
    <t>PE</t>
  </si>
  <si>
    <t>CCD</t>
  </si>
  <si>
    <t>BAD?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</si>
</sst>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0"/>
    </font>
    <font>
      <sz val="9"/>
      <color indexed="12"/>
      <name val="CourierNewPSMT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/>
    </xf>
    <xf numFmtId="22" fontId="6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0" fillId="0" borderId="5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9" fillId="0" borderId="0" xfId="61" applyFont="1">
      <alignment/>
      <protection/>
    </xf>
    <xf numFmtId="0" fontId="29" fillId="0" borderId="0" xfId="61" applyFont="1" applyAlignment="1">
      <alignment horizontal="center"/>
      <protection/>
    </xf>
    <xf numFmtId="0" fontId="29" fillId="0" borderId="0" xfId="61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30" fillId="0" borderId="8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V499 Sco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025"/>
          <c:w val="0.9157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0.01</c:v>
                  </c:pt>
                  <c:pt idx="3">
                    <c:v>0.0011</c:v>
                  </c:pt>
                  <c:pt idx="4">
                    <c:v>0.0007</c:v>
                  </c:pt>
                  <c:pt idx="5">
                    <c:v>0.0013</c:v>
                  </c:pt>
                  <c:pt idx="6">
                    <c:v>0.0008</c:v>
                  </c:pt>
                  <c:pt idx="7">
                    <c:v>0.007</c:v>
                  </c:pt>
                  <c:pt idx="8">
                    <c:v>0.008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33210648"/>
        <c:axId val="30460377"/>
      </c:scatterChart>
      <c:valAx>
        <c:axId val="332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crossBetween val="midCat"/>
        <c:dispUnits/>
      </c:valAx>
      <c:valAx>
        <c:axId val="30460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06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34"/>
          <c:w val="0.663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0</xdr:rowOff>
    </xdr:from>
    <xdr:to>
      <xdr:col>18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86275" y="0"/>
        <a:ext cx="69913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8" width="9.8515625" style="0" customWidth="1"/>
  </cols>
  <sheetData>
    <row r="1" ht="20.25">
      <c r="A1" s="1" t="s">
        <v>37</v>
      </c>
    </row>
    <row r="2" spans="1:4" ht="12.75">
      <c r="A2" t="s">
        <v>24</v>
      </c>
      <c r="B2" s="28" t="s">
        <v>38</v>
      </c>
      <c r="D2" s="3"/>
    </row>
    <row r="3" ht="13.5" thickBot="1"/>
    <row r="4" spans="1:4" ht="14.25" thickBot="1" thickTop="1">
      <c r="A4" s="5" t="s">
        <v>0</v>
      </c>
      <c r="C4" s="8">
        <v>28340.405</v>
      </c>
      <c r="D4" s="9">
        <v>2.3332977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28340.405</v>
      </c>
    </row>
    <row r="8" spans="1:3" ht="12.75">
      <c r="A8" t="s">
        <v>3</v>
      </c>
      <c r="C8">
        <f>+D4</f>
        <v>2.3332977</v>
      </c>
    </row>
    <row r="9" spans="1:4" ht="12.75">
      <c r="A9" s="26" t="s">
        <v>33</v>
      </c>
      <c r="B9" s="27">
        <v>22</v>
      </c>
      <c r="C9" s="24" t="str">
        <f>"F"&amp;B9</f>
        <v>F22</v>
      </c>
      <c r="D9" s="25" t="str">
        <f>"G"&amp;B9</f>
        <v>G22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0.10072646029846197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-1.0147187617373585E-05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57562.59903788258</v>
      </c>
      <c r="E15" s="16" t="s">
        <v>34</v>
      </c>
      <c r="F15" s="13">
        <v>1</v>
      </c>
    </row>
    <row r="16" spans="1:6" ht="12.75">
      <c r="A16" s="18" t="s">
        <v>4</v>
      </c>
      <c r="B16" s="12"/>
      <c r="C16" s="19">
        <f>+C8+C12</f>
        <v>2.333287552812383</v>
      </c>
      <c r="E16" s="16" t="s">
        <v>31</v>
      </c>
      <c r="F16" s="17">
        <f ca="1">NOW()+15018.5+$C$5/24</f>
        <v>59906.772651273146</v>
      </c>
    </row>
    <row r="17" spans="1:6" ht="13.5" thickBot="1">
      <c r="A17" s="16" t="s">
        <v>28</v>
      </c>
      <c r="B17" s="12"/>
      <c r="C17" s="12">
        <f>COUNT(C21:C2191)</f>
        <v>9</v>
      </c>
      <c r="E17" s="16" t="s">
        <v>35</v>
      </c>
      <c r="F17" s="17">
        <f>ROUND(2*(F16-$C$7)/$C$8,0)/2+F15</f>
        <v>13529.5</v>
      </c>
    </row>
    <row r="18" spans="1:6" ht="14.25" thickBot="1" thickTop="1">
      <c r="A18" s="18" t="s">
        <v>5</v>
      </c>
      <c r="B18" s="12"/>
      <c r="C18" s="21">
        <f>+C15</f>
        <v>57562.59903788258</v>
      </c>
      <c r="D18" s="22">
        <f>+C16</f>
        <v>2.333287552812383</v>
      </c>
      <c r="E18" s="16" t="s">
        <v>36</v>
      </c>
      <c r="F18" s="25">
        <f>ROUND(2*(F16-$C$15)/$C$16,0)/2+F15</f>
        <v>1005.5</v>
      </c>
    </row>
    <row r="19" spans="5:6" ht="13.5" thickTop="1">
      <c r="E19" s="16" t="s">
        <v>32</v>
      </c>
      <c r="F19" s="20">
        <f>+$C$15+$C$16*F18-15018.5-$C$5/24</f>
        <v>44890.61550556877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46</v>
      </c>
      <c r="J20" s="7" t="s">
        <v>47</v>
      </c>
      <c r="K20" s="7" t="s">
        <v>48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R20" s="38"/>
      <c r="U20" s="39" t="s">
        <v>49</v>
      </c>
    </row>
    <row r="21" spans="1:18" ht="12.75">
      <c r="A21" t="s">
        <v>12</v>
      </c>
      <c r="C21" s="10">
        <v>28340.405</v>
      </c>
      <c r="D21" s="10" t="s">
        <v>14</v>
      </c>
      <c r="E21">
        <f aca="true" t="shared" si="0" ref="E21:E29">+(C21-C$7)/C$8</f>
        <v>0</v>
      </c>
      <c r="F21">
        <f aca="true" t="shared" si="1" ref="F21:F29">ROUND(2*E21,0)/2</f>
        <v>0</v>
      </c>
      <c r="G21">
        <f>+C21-(C$7+F21*C$8)</f>
        <v>0</v>
      </c>
      <c r="H21">
        <f>+G21</f>
        <v>0</v>
      </c>
      <c r="O21">
        <f aca="true" t="shared" si="2" ref="O21:O29">+C$11+C$12*$F21</f>
        <v>0.10072646029846197</v>
      </c>
      <c r="Q21" s="2">
        <f aca="true" t="shared" si="3" ref="Q21:Q29">+C21-15018.5</f>
        <v>13321.904999999999</v>
      </c>
      <c r="R21" s="2"/>
    </row>
    <row r="22" spans="1:26" ht="12.75">
      <c r="A22" t="s">
        <v>39</v>
      </c>
      <c r="C22" s="10">
        <v>52501.7</v>
      </c>
      <c r="D22" s="10"/>
      <c r="E22">
        <f t="shared" si="0"/>
        <v>10354.998849911006</v>
      </c>
      <c r="F22">
        <f t="shared" si="1"/>
        <v>10355</v>
      </c>
      <c r="G22">
        <f>+C22-(C$7+F22*C$8)</f>
        <v>-0.002683500002603978</v>
      </c>
      <c r="I22">
        <f>+G22</f>
        <v>-0.002683500002603978</v>
      </c>
      <c r="O22">
        <f t="shared" si="2"/>
        <v>-0.0043476674794415</v>
      </c>
      <c r="Q22" s="2">
        <f t="shared" si="3"/>
        <v>37483.2</v>
      </c>
      <c r="R22" s="2"/>
      <c r="Z22" t="s">
        <v>42</v>
      </c>
    </row>
    <row r="23" spans="1:21" ht="12.75">
      <c r="A23" s="29" t="s">
        <v>40</v>
      </c>
      <c r="B23" s="30" t="s">
        <v>41</v>
      </c>
      <c r="C23" s="31">
        <v>55390.25</v>
      </c>
      <c r="D23" s="31">
        <v>0.01</v>
      </c>
      <c r="E23">
        <f t="shared" si="0"/>
        <v>11592.967755464722</v>
      </c>
      <c r="F23">
        <f t="shared" si="1"/>
        <v>11593</v>
      </c>
      <c r="O23">
        <f t="shared" si="2"/>
        <v>-0.016909885749749998</v>
      </c>
      <c r="Q23" s="2">
        <f t="shared" si="3"/>
        <v>40371.75</v>
      </c>
      <c r="R23" s="2"/>
      <c r="U23">
        <f>+C23-(C$7+F23*C$8)</f>
        <v>-0.07523610000498593</v>
      </c>
    </row>
    <row r="24" spans="1:18" ht="12.75">
      <c r="A24" s="32" t="s">
        <v>43</v>
      </c>
      <c r="B24" s="33" t="s">
        <v>41</v>
      </c>
      <c r="C24" s="34">
        <v>56813.60919</v>
      </c>
      <c r="D24" s="32">
        <v>0.0011</v>
      </c>
      <c r="E24">
        <f t="shared" si="0"/>
        <v>12202.988152776219</v>
      </c>
      <c r="F24">
        <f t="shared" si="1"/>
        <v>12203</v>
      </c>
      <c r="G24">
        <f aca="true" t="shared" si="4" ref="G24:G29">+C24-(C$7+F24*C$8)</f>
        <v>-0.0276430999947479</v>
      </c>
      <c r="K24">
        <f>+G24</f>
        <v>-0.0276430999947479</v>
      </c>
      <c r="O24">
        <f t="shared" si="2"/>
        <v>-0.023099670196347885</v>
      </c>
      <c r="Q24" s="2">
        <f t="shared" si="3"/>
        <v>41795.10919</v>
      </c>
      <c r="R24" s="2"/>
    </row>
    <row r="25" spans="1:18" ht="12.75">
      <c r="A25" s="32" t="s">
        <v>43</v>
      </c>
      <c r="B25" s="33" t="s">
        <v>41</v>
      </c>
      <c r="C25" s="34">
        <v>56813.61127</v>
      </c>
      <c r="D25" s="32">
        <v>0.0007</v>
      </c>
      <c r="E25">
        <f t="shared" si="0"/>
        <v>12202.989044218404</v>
      </c>
      <c r="F25">
        <f t="shared" si="1"/>
        <v>12203</v>
      </c>
      <c r="G25">
        <f t="shared" si="4"/>
        <v>-0.025563099996361416</v>
      </c>
      <c r="K25">
        <f>+G25</f>
        <v>-0.025563099996361416</v>
      </c>
      <c r="O25">
        <f t="shared" si="2"/>
        <v>-0.023099670196347885</v>
      </c>
      <c r="Q25" s="2">
        <f t="shared" si="3"/>
        <v>41795.11127</v>
      </c>
      <c r="R25" s="2"/>
    </row>
    <row r="26" spans="1:18" ht="12.75">
      <c r="A26" s="32" t="s">
        <v>43</v>
      </c>
      <c r="B26" s="33" t="s">
        <v>41</v>
      </c>
      <c r="C26" s="34">
        <v>56813.61152</v>
      </c>
      <c r="D26" s="32">
        <v>0.0013</v>
      </c>
      <c r="E26">
        <f t="shared" si="0"/>
        <v>12202.989151362897</v>
      </c>
      <c r="F26">
        <f t="shared" si="1"/>
        <v>12203</v>
      </c>
      <c r="G26">
        <f t="shared" si="4"/>
        <v>-0.025313099999038968</v>
      </c>
      <c r="K26">
        <f>+G26</f>
        <v>-0.025313099999038968</v>
      </c>
      <c r="O26">
        <f t="shared" si="2"/>
        <v>-0.023099670196347885</v>
      </c>
      <c r="Q26" s="2">
        <f t="shared" si="3"/>
        <v>41795.11152</v>
      </c>
      <c r="R26" s="2"/>
    </row>
    <row r="27" spans="1:18" ht="12.75">
      <c r="A27" s="32" t="s">
        <v>43</v>
      </c>
      <c r="B27" s="33" t="s">
        <v>41</v>
      </c>
      <c r="C27" s="34">
        <v>56813.61164</v>
      </c>
      <c r="D27" s="32">
        <v>0.0008</v>
      </c>
      <c r="E27">
        <f t="shared" si="0"/>
        <v>12202.989202792254</v>
      </c>
      <c r="F27">
        <f t="shared" si="1"/>
        <v>12203</v>
      </c>
      <c r="G27">
        <f t="shared" si="4"/>
        <v>-0.025193099994794466</v>
      </c>
      <c r="K27">
        <f>+G27</f>
        <v>-0.025193099994794466</v>
      </c>
      <c r="O27">
        <f t="shared" si="2"/>
        <v>-0.023099670196347885</v>
      </c>
      <c r="Q27" s="2">
        <f t="shared" si="3"/>
        <v>41795.11164</v>
      </c>
      <c r="R27" s="2"/>
    </row>
    <row r="28" spans="1:18" ht="12.75">
      <c r="A28" s="35" t="s">
        <v>44</v>
      </c>
      <c r="B28" s="36" t="s">
        <v>41</v>
      </c>
      <c r="C28" s="37">
        <v>57548.603</v>
      </c>
      <c r="D28" s="37">
        <v>0.007</v>
      </c>
      <c r="E28">
        <f t="shared" si="0"/>
        <v>12517.990310452027</v>
      </c>
      <c r="F28">
        <f t="shared" si="1"/>
        <v>12518</v>
      </c>
      <c r="G28">
        <f t="shared" si="4"/>
        <v>-0.022608599996601697</v>
      </c>
      <c r="I28">
        <f>+G28</f>
        <v>-0.022608599996601697</v>
      </c>
      <c r="O28">
        <f t="shared" si="2"/>
        <v>-0.02629603429582056</v>
      </c>
      <c r="Q28" s="2">
        <f t="shared" si="3"/>
        <v>42530.103</v>
      </c>
      <c r="R28" s="2"/>
    </row>
    <row r="29" spans="1:18" ht="12.75">
      <c r="A29" s="35" t="s">
        <v>44</v>
      </c>
      <c r="B29" s="36" t="s">
        <v>41</v>
      </c>
      <c r="C29" s="37">
        <v>57562.605</v>
      </c>
      <c r="D29" s="37">
        <v>0.008</v>
      </c>
      <c r="E29">
        <f t="shared" si="0"/>
        <v>12523.991259237946</v>
      </c>
      <c r="F29">
        <f t="shared" si="1"/>
        <v>12524</v>
      </c>
      <c r="G29">
        <f t="shared" si="4"/>
        <v>-0.020394799998030066</v>
      </c>
      <c r="I29">
        <f>+G29</f>
        <v>-0.020394799998030066</v>
      </c>
      <c r="O29">
        <f t="shared" si="2"/>
        <v>-0.026356917421524823</v>
      </c>
      <c r="Q29" s="2">
        <f t="shared" si="3"/>
        <v>42544.105</v>
      </c>
      <c r="R29" s="2"/>
    </row>
    <row r="30" spans="3:18" ht="12.75">
      <c r="C30" s="10"/>
      <c r="D30" s="10"/>
      <c r="Q30" s="2"/>
      <c r="R30" s="2"/>
    </row>
    <row r="31" spans="3:18" ht="12.75">
      <c r="C31" s="10"/>
      <c r="D31" s="10"/>
      <c r="Q31" s="2"/>
      <c r="R31" s="2"/>
    </row>
    <row r="32" spans="3:18" ht="12.75">
      <c r="C32" s="10"/>
      <c r="D32" s="10"/>
      <c r="Q32" s="2"/>
      <c r="R32" s="2"/>
    </row>
    <row r="33" spans="3:18" ht="12.75">
      <c r="C33" s="10"/>
      <c r="D33" s="10"/>
      <c r="Q33" s="2"/>
      <c r="R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2022-11-23T05:32:37Z</dcterms:modified>
  <cp:category/>
  <cp:version/>
  <cp:contentType/>
  <cp:contentStatus/>
</cp:coreProperties>
</file>