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" windowWidth="8025" windowHeight="145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<sst xmlns="http://schemas.openxmlformats.org/spreadsheetml/2006/main" count="52" uniqueCount="48">
  <si>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</si>
  <si>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</si>
  <si>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</si>
  <si>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</si>
  <si>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</si>
  <si>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</si>
  <si>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</si>
  <si>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</si>
  <si>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</si>
  <si>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</si>
  <si>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</si>
  <si>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</si>
  <si>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</si>
  <si>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</si>
  <si>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</si>
  <si>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</si>
  <si>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</si>
  <si>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</si>
  <si>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</si>
  <si>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</si>
  <si>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</si>
  <si>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</si>
  <si>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</si>
  <si>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</si>
  <si>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</si>
  <si>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</si>
  <si>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</si>
  <si>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</si>
  <si>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</si>
  <si>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</si>
  <si>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</si>
  <si>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</si>
  <si>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</si>
  <si>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</si>
  <si>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</si>
  <si>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</si>
  <si>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</si>
  <si>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</si>
  <si>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</si>
  <si>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</si>
  <si>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</si>
  <si>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V0784 Sco / GSC 5624-0978               </t>
  </si>
  <si>
    <t xml:space="preserve">E         </t>
  </si>
  <si>
    <t>IBVS 5690</t>
  </si>
  <si>
    <t>Add cycle</t>
  </si>
  <si>
    <t>Old Cycle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</si>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</sst>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V784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10137834"/>
        <c:axId val="24131643"/>
      </c:scatterChart>
      <c:valAx>
        <c:axId val="1013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31643"/>
        <c:crosses val="autoZero"/>
        <c:crossBetween val="midCat"/>
        <c:dispUnits/>
      </c:valAx>
      <c:valAx>
        <c:axId val="2413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8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52500.9261</v>
      </c>
      <c r="G1" s="3">
        <v>1.5262922</v>
      </c>
      <c r="H1" s="3" t="s">
        <v>42</v>
      </c>
    </row>
    <row r="2" spans="1:4" ht="12.75">
      <c r="A2" t="s">
        <v>23</v>
      </c>
      <c r="B2" t="str">
        <f>H1</f>
        <v>E    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52500.9261</v>
      </c>
      <c r="D4" s="9">
        <f>G1</f>
        <v>1.5262922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52500.9261</v>
      </c>
    </row>
    <row r="8" spans="1:4" ht="12.75">
      <c r="A8" t="s">
        <v>2</v>
      </c>
      <c r="C8">
        <f>D4</f>
        <v>1.5262922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-0.02111038492207923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15</v>
      </c>
      <c r="B12" s="12"/>
      <c r="C12" s="24">
        <f ca="1">SLOPE(INDIRECT($G$11):G992,INDIRECT($F$11):F992)</f>
        <v>3.326179769542628E-05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59906.77770219907</v>
      </c>
    </row>
    <row r="15" spans="1:5" ht="12.75">
      <c r="A15" s="14" t="s">
        <v>16</v>
      </c>
      <c r="B15" s="12"/>
      <c r="C15" s="15">
        <f>(C7+C11)+(C8+C12)*INT(MAX(F21:F3533))</f>
        <v>56035.87475913854</v>
      </c>
      <c r="D15" s="16" t="s">
        <v>45</v>
      </c>
      <c r="E15" s="17">
        <f>ROUND(2*(E14-$C$7)/$C$8,0)/2+E13</f>
        <v>4853</v>
      </c>
    </row>
    <row r="16" spans="1:5" ht="12.75">
      <c r="A16" s="18" t="s">
        <v>3</v>
      </c>
      <c r="B16" s="12"/>
      <c r="C16" s="19">
        <f>+C8+C12</f>
        <v>1.5263254617976956</v>
      </c>
      <c r="D16" s="16" t="s">
        <v>33</v>
      </c>
      <c r="E16" s="26">
        <f>ROUND(2*(E14-$C$15)/$C$16,0)/2+E13</f>
        <v>2537</v>
      </c>
    </row>
    <row r="17" spans="1:5" ht="13.5" thickBot="1">
      <c r="A17" s="16" t="s">
        <v>29</v>
      </c>
      <c r="B17" s="12"/>
      <c r="C17" s="12">
        <f>COUNT(C21:C2191)</f>
        <v>4</v>
      </c>
      <c r="D17" s="16" t="s">
        <v>34</v>
      </c>
      <c r="E17" s="20">
        <f>+$C$15+$C$16*E16-15018.5-$C$9/24</f>
        <v>44890.05828905263</v>
      </c>
    </row>
    <row r="18" spans="1:5" ht="14.25" thickBot="1" thickTop="1">
      <c r="A18" s="18" t="s">
        <v>4</v>
      </c>
      <c r="B18" s="12"/>
      <c r="C18" s="21">
        <f>+C15</f>
        <v>56035.87475913854</v>
      </c>
      <c r="D18" s="22">
        <f>+C16</f>
        <v>1.5263254617976956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52500.9261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-0.02111038492207923</v>
      </c>
      <c r="Q21" s="2">
        <f>+C21-15018.5</f>
        <v>37482.4261</v>
      </c>
    </row>
    <row r="22" spans="1:17" ht="12.75">
      <c r="A22" s="35" t="s">
        <v>43</v>
      </c>
      <c r="B22" s="34" t="s">
        <v>37</v>
      </c>
      <c r="C22" s="37">
        <v>53460.964</v>
      </c>
      <c r="D22" s="37">
        <v>0.0001</v>
      </c>
      <c r="E22">
        <f>+(C22-C$7)/C$8</f>
        <v>629.0000695803876</v>
      </c>
      <c r="F22">
        <f>ROUND(2*E22,0)/2</f>
        <v>629</v>
      </c>
      <c r="G22">
        <f>+C22-(C$7+F22*C$8)</f>
        <v>0.00010620000102790073</v>
      </c>
      <c r="I22">
        <f>+G22</f>
        <v>0.00010620000102790073</v>
      </c>
      <c r="O22">
        <f>+C$11+C$12*$F22</f>
        <v>-0.0001887141716560986</v>
      </c>
      <c r="Q22" s="2">
        <f>+C22-15018.5</f>
        <v>38442.464</v>
      </c>
    </row>
    <row r="23" spans="1:17" ht="12.75">
      <c r="A23" s="35" t="s">
        <v>46</v>
      </c>
      <c r="B23" s="36" t="s">
        <v>37</v>
      </c>
      <c r="C23" s="35">
        <v>55710.7651</v>
      </c>
      <c r="D23" s="35">
        <v>0.0003</v>
      </c>
      <c r="E23">
        <f>+(C23-C$7)/C$8</f>
        <v>2103.030468215719</v>
      </c>
      <c r="F23">
        <f>ROUND(2*E23,0)/2</f>
        <v>2103</v>
      </c>
      <c r="G23">
        <f>+C23-(C$7+F23*C$8)</f>
        <v>0.046503400000801776</v>
      </c>
      <c r="I23">
        <f>+G23</f>
        <v>0.046503400000801776</v>
      </c>
      <c r="O23">
        <f>+C$11+C$12*$F23</f>
        <v>0.048839175631402235</v>
      </c>
      <c r="Q23" s="2">
        <f>+C23-15018.5</f>
        <v>40692.2651</v>
      </c>
    </row>
    <row r="24" spans="1:17" ht="12.75">
      <c r="A24" s="38" t="s">
        <v>47</v>
      </c>
      <c r="B24" s="39" t="s">
        <v>37</v>
      </c>
      <c r="C24" s="38">
        <v>56035.8768</v>
      </c>
      <c r="D24" s="38">
        <v>0.0005</v>
      </c>
      <c r="E24">
        <f>+(C24-C$7)/C$8</f>
        <v>2316.0379775248807</v>
      </c>
      <c r="F24">
        <f>ROUND(2*E24,0)/2</f>
        <v>2316</v>
      </c>
      <c r="G24">
        <f>+C24-(C$7+F24*C$8)</f>
        <v>0.057964799998444505</v>
      </c>
      <c r="I24">
        <f>+G24</f>
        <v>0.057964799998444505</v>
      </c>
      <c r="O24">
        <f>+C$11+C$12*$F24</f>
        <v>0.05592393854052803</v>
      </c>
      <c r="Q24" s="2">
        <f>+C24-15018.5</f>
        <v>41017.3768</v>
      </c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2022-11-23T05:39:53Z</dcterms:modified>
  <cp:category/>
  <cp:version/>
  <cp:contentType/>
  <cp:contentStatus/>
</cp:coreProperties>
</file>