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420" windowHeight="145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<sst xmlns="http://schemas.openxmlformats.org/spreadsheetml/2006/main" count="60" uniqueCount="52">
  <si>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OEJV 0191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</si>
  <si>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</si>
  <si>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</si>
  <si>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</si>
  <si>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</si>
  <si>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</si>
  <si>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</si>
  <si>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</si>
  <si>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</si>
  <si>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</si>
  <si>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</si>
  <si>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</si>
  <si>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</si>
  <si>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</si>
  <si>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</si>
  <si>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</si>
  <si>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</si>
  <si>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</si>
  <si>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</si>
  <si>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</si>
  <si>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</si>
  <si>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</si>
  <si>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</si>
  <si>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</si>
  <si>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</si>
  <si>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</si>
  <si>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</si>
  <si>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</si>
  <si>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</si>
  <si>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</si>
  <si>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</si>
  <si>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</si>
  <si>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</si>
  <si>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</si>
  <si>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</si>
  <si>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</si>
  <si>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</si>
  <si>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</si>
  <si>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</si>
  <si>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</si>
  <si>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</si>
  <si>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</si>
  <si>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</si>
  <si>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V1081 Sco</t>
  </si>
  <si>
    <t>G7375-0437</t>
  </si>
  <si>
    <t>EA</t>
  </si>
  <si>
    <t>pr_0</t>
  </si>
  <si>
    <t>O9.5V</t>
  </si>
  <si>
    <t>V1081 Sco / GSC 7375-0437</t>
  </si>
  <si>
    <t>VSX</t>
  </si>
  <si>
    <t>I</t>
  </si>
  <si>
    <t>OEJV 0181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</si>
</sst>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4" fillId="24" borderId="5" xfId="0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5" fillId="22" borderId="5" xfId="0" applyFont="1" applyFill="1" applyBorder="1" applyAlignment="1">
      <alignment horizontal="left"/>
    </xf>
    <xf numFmtId="0" fontId="0" fillId="22" borderId="5" xfId="0" applyFill="1" applyBorder="1" applyAlignment="1">
      <alignment vertical="top"/>
    </xf>
    <xf numFmtId="0" fontId="0" fillId="0" borderId="5" xfId="0" applyBorder="1" applyAlignment="1">
      <alignment vertical="top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  <xf numFmtId="0" fontId="8" fillId="0" borderId="0" xfId="62" applyFont="1" applyAlignment="1">
      <alignment horizontal="left"/>
      <protection/>
    </xf>
    <xf numFmtId="0" fontId="8" fillId="0" borderId="0" xfId="62" applyFont="1" applyAlignment="1">
      <alignment horizontal="center"/>
      <protection/>
    </xf>
    <xf numFmtId="0" fontId="14" fillId="0" borderId="0" xfId="62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V1081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3675433"/>
        <c:axId val="11752306"/>
      </c:scatterChart>
      <c:valAx>
        <c:axId val="23675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306"/>
        <c:crosses val="autoZero"/>
        <c:crossBetween val="midCat"/>
        <c:dispUnits/>
      </c:valAx>
      <c:valAx>
        <c:axId val="1175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3" t="s">
        <v>43</v>
      </c>
      <c r="G1" s="34">
        <v>2013</v>
      </c>
      <c r="H1" s="35"/>
      <c r="I1" s="36" t="s">
        <v>44</v>
      </c>
      <c r="J1" s="37" t="s">
        <v>43</v>
      </c>
      <c r="K1" s="38">
        <v>17.29129</v>
      </c>
      <c r="L1" s="39">
        <v>-31.3203</v>
      </c>
      <c r="M1" s="40">
        <v>47920.528</v>
      </c>
      <c r="N1" s="40">
        <v>2.513741</v>
      </c>
      <c r="O1" s="10" t="s">
        <v>45</v>
      </c>
      <c r="P1" s="8">
        <v>6.98</v>
      </c>
      <c r="Q1" s="8">
        <v>7.11</v>
      </c>
      <c r="R1" s="41" t="s">
        <v>46</v>
      </c>
      <c r="S1" s="42" t="s">
        <v>47</v>
      </c>
    </row>
    <row r="2" spans="1:4" ht="12.75">
      <c r="A2" t="s">
        <v>24</v>
      </c>
      <c r="B2" t="s">
        <v>45</v>
      </c>
      <c r="C2" s="29"/>
      <c r="D2" s="3"/>
    </row>
    <row r="3" ht="13.5" thickBot="1"/>
    <row r="4" spans="1:4" ht="14.25" thickBot="1" thickTop="1">
      <c r="A4" s="5" t="s">
        <v>1</v>
      </c>
      <c r="C4" s="26" t="s">
        <v>38</v>
      </c>
      <c r="D4" s="27" t="s">
        <v>38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v>47920.528</v>
      </c>
      <c r="D7" s="42" t="s">
        <v>49</v>
      </c>
    </row>
    <row r="8" spans="1:4" ht="12.75">
      <c r="A8" t="s">
        <v>4</v>
      </c>
      <c r="C8" s="8">
        <f>N1</f>
        <v>2.513741</v>
      </c>
      <c r="D8" s="28" t="str">
        <f>D7</f>
        <v>VSX</v>
      </c>
    </row>
    <row r="9" spans="1:4" ht="12.75">
      <c r="A9" s="24" t="s">
        <v>33</v>
      </c>
      <c r="B9" s="32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INTERCEPT(INDIRECT($D$9):G992,INDIRECT($C$9):F992)</f>
        <v>1.5410992625392028E-05</v>
      </c>
      <c r="D11" s="3"/>
      <c r="E11" s="10"/>
    </row>
    <row r="12" spans="1:5" ht="12.75">
      <c r="A12" s="10" t="s">
        <v>17</v>
      </c>
      <c r="B12" s="10"/>
      <c r="C12" s="21">
        <f ca="1">SLOPE(INDIRECT($D$9):G992,INDIRECT($C$9):F992)</f>
        <v>-4.321300953191672E-05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57922.53150984606</v>
      </c>
      <c r="E15" s="14" t="s">
        <v>35</v>
      </c>
      <c r="F15" s="30">
        <v>1</v>
      </c>
    </row>
    <row r="16" spans="1:6" ht="12.75">
      <c r="A16" s="16" t="s">
        <v>5</v>
      </c>
      <c r="B16" s="10"/>
      <c r="C16" s="17">
        <f>+C8+C12</f>
        <v>2.513697786990468</v>
      </c>
      <c r="E16" s="14" t="s">
        <v>31</v>
      </c>
      <c r="F16" s="31">
        <f ca="1">NOW()+15018.5+$C$5/24</f>
        <v>59906.78039166667</v>
      </c>
    </row>
    <row r="17" spans="1:6" ht="13.5" thickBot="1">
      <c r="A17" s="14" t="s">
        <v>28</v>
      </c>
      <c r="B17" s="10"/>
      <c r="C17" s="10">
        <f>COUNT(C21:C2191)</f>
        <v>4</v>
      </c>
      <c r="E17" s="14" t="s">
        <v>36</v>
      </c>
      <c r="F17" s="15">
        <f>ROUND(2*(F16-$C$7)/$C$8,0)/2+F15</f>
        <v>4769.5</v>
      </c>
    </row>
    <row r="18" spans="1:6" ht="14.25" thickBot="1" thickTop="1">
      <c r="A18" s="16" t="s">
        <v>6</v>
      </c>
      <c r="B18" s="10"/>
      <c r="C18" s="19">
        <f>+C15</f>
        <v>57922.53150984606</v>
      </c>
      <c r="D18" s="20">
        <f>+C16</f>
        <v>2.513697786990468</v>
      </c>
      <c r="E18" s="14" t="s">
        <v>37</v>
      </c>
      <c r="F18" s="23">
        <f>ROUND(2*(F16-$C$15)/$C$16,0)/2+F15</f>
        <v>790.5</v>
      </c>
    </row>
    <row r="19" spans="5:6" ht="13.5" thickTop="1">
      <c r="E19" s="14" t="s">
        <v>32</v>
      </c>
      <c r="F19" s="18">
        <f>+$C$15+$C$16*F18-15018.5-$C$5/24</f>
        <v>44891.505443795366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5" t="s">
        <v>34</v>
      </c>
    </row>
    <row r="21" spans="1:17" ht="12.75">
      <c r="A21" t="s">
        <v>49</v>
      </c>
      <c r="C21" s="8">
        <v>47920.528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1.5410992625392028E-05</v>
      </c>
      <c r="Q21" s="2">
        <f>+C21-15018.5</f>
        <v>32902.028</v>
      </c>
    </row>
    <row r="22" spans="1:17" ht="12.75">
      <c r="A22" s="43" t="s">
        <v>51</v>
      </c>
      <c r="B22" s="44" t="s">
        <v>50</v>
      </c>
      <c r="C22" s="45">
        <v>57545.473</v>
      </c>
      <c r="D22" s="45">
        <v>0.01</v>
      </c>
      <c r="E22">
        <f>+(C22-C$7)/C$8</f>
        <v>3828.93265455749</v>
      </c>
      <c r="F22">
        <f>ROUND(2*E22,0)/2</f>
        <v>3829</v>
      </c>
      <c r="G22">
        <f>+C22-(C$7+F22*C$8)</f>
        <v>-0.16928899999766145</v>
      </c>
      <c r="I22">
        <f>+G22</f>
        <v>-0.16928899999766145</v>
      </c>
      <c r="O22">
        <f>+C$11+C$12*$F22</f>
        <v>-0.16544720250508374</v>
      </c>
      <c r="Q22" s="2">
        <f>+C22-15018.5</f>
        <v>42526.973</v>
      </c>
    </row>
    <row r="23" spans="1:17" ht="12.75">
      <c r="A23" s="43" t="s">
        <v>51</v>
      </c>
      <c r="B23" s="44" t="s">
        <v>50</v>
      </c>
      <c r="C23" s="45">
        <v>57555.536</v>
      </c>
      <c r="D23" s="45">
        <v>0.01</v>
      </c>
      <c r="E23">
        <f>+(C23-C$7)/C$8</f>
        <v>3832.9358513864404</v>
      </c>
      <c r="F23">
        <f>ROUND(2*E23,0)/2</f>
        <v>3833</v>
      </c>
      <c r="G23">
        <f>+C23-(C$7+F23*C$8)</f>
        <v>-0.16125299999839626</v>
      </c>
      <c r="I23">
        <f>+G23</f>
        <v>-0.16125299999839626</v>
      </c>
      <c r="O23">
        <f>+C$11+C$12*$F23</f>
        <v>-0.1656200545432114</v>
      </c>
      <c r="Q23" s="2">
        <f>+C23-15018.5</f>
        <v>42537.036</v>
      </c>
    </row>
    <row r="24" spans="1:17" ht="12.75">
      <c r="A24" s="46" t="s">
        <v>0</v>
      </c>
      <c r="B24" s="47" t="s">
        <v>50</v>
      </c>
      <c r="C24" s="48">
        <v>57922.531</v>
      </c>
      <c r="D24" s="48">
        <v>0.02</v>
      </c>
      <c r="E24">
        <f>+(C24-C$7)/C$8</f>
        <v>3978.931401445099</v>
      </c>
      <c r="F24">
        <f>ROUND(2*E24,0)/2</f>
        <v>3979</v>
      </c>
      <c r="G24">
        <f>+C24-(C$7+F24*C$8)</f>
        <v>-0.1724389999944833</v>
      </c>
      <c r="I24">
        <f>+G24</f>
        <v>-0.1724389999944833</v>
      </c>
      <c r="O24">
        <f>+C$11+C$12*$F24</f>
        <v>-0.17192915393487124</v>
      </c>
      <c r="Q24" s="2">
        <f>+C24-15018.5</f>
        <v>42904.031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3015" r:id="rId1" display="http://vsolj.cetus-net.org/bulletin.html"/>
    <hyperlink ref="H63008" r:id="rId2" display="https://www.aavso.org/ejaavso"/>
    <hyperlink ref="I63015" r:id="rId3" display="http://vsolj.cetus-net.org/bulletin.html"/>
    <hyperlink ref="AQ56666" r:id="rId4" display="http://cdsbib.u-strasbg.fr/cgi-bin/cdsbib?1990RMxAA..21..381G"/>
    <hyperlink ref="H63012" r:id="rId5" display="https://www.aavso.org/ejaavso"/>
    <hyperlink ref="AP4030" r:id="rId6" display="http://cdsbib.u-strasbg.fr/cgi-bin/cdsbib?1990RMxAA..21..381G"/>
    <hyperlink ref="AP4033" r:id="rId7" display="http://cdsbib.u-strasbg.fr/cgi-bin/cdsbib?1990RMxAA..21..381G"/>
    <hyperlink ref="AP4031" r:id="rId8" display="http://cdsbib.u-strasbg.fr/cgi-bin/cdsbib?1990RMxAA..21..381G"/>
    <hyperlink ref="AP4015" r:id="rId9" display="http://cdsbib.u-strasbg.fr/cgi-bin/cdsbib?1990RMxAA..21..381G"/>
    <hyperlink ref="AQ4244" r:id="rId10" display="http://cdsbib.u-strasbg.fr/cgi-bin/cdsbib?1990RMxAA..21..381G"/>
    <hyperlink ref="AQ4248" r:id="rId11" display="http://cdsbib.u-strasbg.fr/cgi-bin/cdsbib?1990RMxAA..21..381G"/>
    <hyperlink ref="AQ63928" r:id="rId12" display="http://cdsbib.u-strasbg.fr/cgi-bin/cdsbib?1990RMxAA..21..381G"/>
    <hyperlink ref="I1136" r:id="rId13" display="http://vsolj.cetus-net.org/bulletin.html"/>
    <hyperlink ref="H1136" r:id="rId14" display="http://vsolj.cetus-net.org/bulletin.html"/>
    <hyperlink ref="AQ64589" r:id="rId15" display="http://cdsbib.u-strasbg.fr/cgi-bin/cdsbib?1990RMxAA..21..381G"/>
    <hyperlink ref="AQ64588" r:id="rId16" display="http://cdsbib.u-strasbg.fr/cgi-bin/cdsbib?1990RMxAA..21..381G"/>
    <hyperlink ref="AP2306" r:id="rId17" display="http://cdsbib.u-strasbg.fr/cgi-bin/cdsbib?1990RMxAA..21..381G"/>
    <hyperlink ref="AP2324" r:id="rId18" display="http://cdsbib.u-strasbg.fr/cgi-bin/cdsbib?1990RMxAA..21..381G"/>
    <hyperlink ref="AP2325" r:id="rId19" display="http://cdsbib.u-strasbg.fr/cgi-bin/cdsbib?1990RMxAA..21..381G"/>
    <hyperlink ref="AP2321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