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31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<sst xmlns="http://schemas.openxmlformats.org/spreadsheetml/2006/main" count="191" uniqueCount="115">
  <si>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</si>
  <si>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</si>
  <si>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</si>
  <si>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</si>
  <si>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</si>
  <si>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</si>
  <si>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</si>
  <si>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</si>
  <si>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</si>
  <si>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</si>
  <si>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</si>
  <si>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</si>
  <si>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</si>
  <si>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</si>
  <si>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</si>
  <si>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</si>
  <si>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</si>
  <si>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</si>
  <si>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</si>
  <si>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</si>
  <si>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</si>
  <si>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</si>
  <si>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</si>
  <si>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</si>
  <si>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</si>
  <si>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</si>
  <si>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</si>
  <si>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</si>
  <si>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</si>
  <si>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</si>
  <si>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Bull.80</t>
  </si>
  <si>
    <t>B</t>
  </si>
  <si>
    <t>BBSAG Bull.81</t>
  </si>
  <si>
    <t>BBSAG Bull.83</t>
  </si>
  <si>
    <t>BBSAG Bull.85</t>
  </si>
  <si>
    <t>BBSAG Bull.88</t>
  </si>
  <si>
    <t>BBSAG Bull.89</t>
  </si>
  <si>
    <t>BBSAG Bull.92</t>
  </si>
  <si>
    <t>II</t>
  </si>
  <si>
    <t>BBSAG</t>
  </si>
  <si>
    <t>IBVS 5364</t>
  </si>
  <si>
    <t>I</t>
  </si>
  <si>
    <t>IBVS</t>
  </si>
  <si>
    <t>IBVS 5583</t>
  </si>
  <si>
    <t>EW/KW</t>
  </si>
  <si>
    <t>IBVS 5690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</si>
  <si>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</si>
  <si>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</si>
  <si>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</si>
  <si>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</si>
  <si>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</si>
  <si>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</si>
  <si>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</si>
  <si>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5945</t>
  </si>
  <si>
    <t>Start of linear fit &gt;&gt;&gt;&gt;&gt;&gt;&gt;&gt;&gt;&gt;&gt;&gt;&gt;&gt;&gt;&gt;&gt;&gt;&gt;&gt;&gt;</t>
  </si>
  <si>
    <t>Add cycle</t>
  </si>
  <si>
    <t>Old Cycle</t>
  </si>
  <si>
    <t>FG Sct / GSC 5126-0338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</si>
  <si>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</si>
  <si>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</si>
  <si>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</si>
  <si>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</si>
  <si>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</si>
  <si>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</si>
  <si>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</si>
  <si>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</si>
  <si>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</si>
  <si>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</si>
  <si>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</si>
  <si>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2452440.4349 </t>
  </si>
  <si>
    <t> 14.06.2002 22:26 </t>
  </si>
  <si>
    <t> 0.0110 </t>
  </si>
  <si>
    <t>E </t>
  </si>
  <si>
    <t>R</t>
  </si>
  <si>
    <t> M.Zejda </t>
  </si>
  <si>
    <t>IBVS 5583 </t>
  </si>
  <si>
    <t>2452472.3579 </t>
  </si>
  <si>
    <t> 16.07.2002 20:35 </t>
  </si>
  <si>
    <t> 0.0093 </t>
  </si>
  <si>
    <t>?</t>
  </si>
  <si>
    <t> O.Demircan et al. </t>
  </si>
  <si>
    <t>IBVS 5364 </t>
  </si>
  <si>
    <t>2452472.4943 </t>
  </si>
  <si>
    <t> 16.07.2002 23:51 </t>
  </si>
  <si>
    <t> 0.0104 </t>
  </si>
  <si>
    <t>2452524.3125 </t>
  </si>
  <si>
    <t> 06.09.2002 19:30 </t>
  </si>
  <si>
    <t> 0.0187 </t>
  </si>
  <si>
    <t>2453224.4151 </t>
  </si>
  <si>
    <t> 06.08.2004 21:57 </t>
  </si>
  <si>
    <t> 0.0783 </t>
  </si>
  <si>
    <t> M. Zejda et al. </t>
  </si>
  <si>
    <t>IBVS 5741 </t>
  </si>
  <si>
    <t>2453228.3381 </t>
  </si>
  <si>
    <t> 10.08.2004 20:06 </t>
  </si>
  <si>
    <t> -0.0569 </t>
  </si>
  <si>
    <t>2453228.4735 </t>
  </si>
  <si>
    <t> 10.08.2004 23:21 </t>
  </si>
  <si>
    <t> 0.0785 </t>
  </si>
  <si>
    <t>2453528.9414 </t>
  </si>
  <si>
    <t> 07.06.2005 10:35 </t>
  </si>
  <si>
    <t> -0.0324 </t>
  </si>
  <si>
    <t> T. Krajci </t>
  </si>
  <si>
    <t>IBVS 5690 </t>
  </si>
  <si>
    <t>2454593.2328 </t>
  </si>
  <si>
    <t> 06.05.2008 17:35 </t>
  </si>
  <si>
    <t> -0.0769 </t>
  </si>
  <si>
    <t>C </t>
  </si>
  <si>
    <t> K.Nakajima </t>
  </si>
  <si>
    <t>VSB 48 </t>
  </si>
  <si>
    <t>2455340.8212 </t>
  </si>
  <si>
    <t> 24.05.2010 07:42 </t>
  </si>
  <si>
    <t> -0.0126 </t>
  </si>
  <si>
    <t> R.Diethelm </t>
  </si>
  <si>
    <t>IBVS 5945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</si>
</sst>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5" fillId="34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FG Sct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0.0047</c:v>
                  </c:pt>
                  <c:pt idx="10">
                    <c:v>0.0007</c:v>
                  </c:pt>
                  <c:pt idx="11">
                    <c:v>0.0003</c:v>
                  </c:pt>
                  <c:pt idx="12">
                    <c:v>0.0001</c:v>
                  </c:pt>
                  <c:pt idx="13">
                    <c:v>0.0022</c:v>
                  </c:pt>
                  <c:pt idx="14">
                    <c:v>0.0023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0.0003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0.0047</c:v>
                  </c:pt>
                  <c:pt idx="10">
                    <c:v>0.0007</c:v>
                  </c:pt>
                  <c:pt idx="11">
                    <c:v>0.0003</c:v>
                  </c:pt>
                  <c:pt idx="12">
                    <c:v>0.0001</c:v>
                  </c:pt>
                  <c:pt idx="13">
                    <c:v>0.0022</c:v>
                  </c:pt>
                  <c:pt idx="14">
                    <c:v>0.0023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0.0003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A!$D$21:$D$41</c:f>
                <c:numCache>
                  <c:ptCount val="2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0.0047</c:v>
                  </c:pt>
                  <c:pt idx="10">
                    <c:v>0.0007</c:v>
                  </c:pt>
                  <c:pt idx="11">
                    <c:v>0.0003</c:v>
                  </c:pt>
                  <c:pt idx="12">
                    <c:v>0.0001</c:v>
                  </c:pt>
                  <c:pt idx="13">
                    <c:v>0.0022</c:v>
                  </c:pt>
                  <c:pt idx="14">
                    <c:v>0.0023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0.0003</c:v>
                  </c:pt>
                </c:numCache>
              </c:numRef>
            </c:plus>
            <c:minus>
              <c:numRef>
                <c:f>A!$D$21:$D$41</c:f>
                <c:numCache>
                  <c:ptCount val="2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0.0047</c:v>
                  </c:pt>
                  <c:pt idx="10">
                    <c:v>0.0007</c:v>
                  </c:pt>
                  <c:pt idx="11">
                    <c:v>0.0003</c:v>
                  </c:pt>
                  <c:pt idx="12">
                    <c:v>0.0001</c:v>
                  </c:pt>
                  <c:pt idx="13">
                    <c:v>0.0022</c:v>
                  </c:pt>
                  <c:pt idx="14">
                    <c:v>0.0023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0.0003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0.0047</c:v>
                  </c:pt>
                  <c:pt idx="10">
                    <c:v>0.0007</c:v>
                  </c:pt>
                  <c:pt idx="11">
                    <c:v>0.0003</c:v>
                  </c:pt>
                  <c:pt idx="12">
                    <c:v>0.0001</c:v>
                  </c:pt>
                  <c:pt idx="13">
                    <c:v>0.0022</c:v>
                  </c:pt>
                  <c:pt idx="14">
                    <c:v>0.0023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0.0003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0.0047</c:v>
                  </c:pt>
                  <c:pt idx="10">
                    <c:v>0.0007</c:v>
                  </c:pt>
                  <c:pt idx="11">
                    <c:v>0.0003</c:v>
                  </c:pt>
                  <c:pt idx="12">
                    <c:v>0.0001</c:v>
                  </c:pt>
                  <c:pt idx="13">
                    <c:v>0.0022</c:v>
                  </c:pt>
                  <c:pt idx="14">
                    <c:v>0.0023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0.0003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0.0047</c:v>
                  </c:pt>
                  <c:pt idx="10">
                    <c:v>0.0007</c:v>
                  </c:pt>
                  <c:pt idx="11">
                    <c:v>0.0003</c:v>
                  </c:pt>
                  <c:pt idx="12">
                    <c:v>0.0001</c:v>
                  </c:pt>
                  <c:pt idx="13">
                    <c:v>0.0022</c:v>
                  </c:pt>
                  <c:pt idx="14">
                    <c:v>0.0023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0.0003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0.0047</c:v>
                  </c:pt>
                  <c:pt idx="10">
                    <c:v>0.0007</c:v>
                  </c:pt>
                  <c:pt idx="11">
                    <c:v>0.0003</c:v>
                  </c:pt>
                  <c:pt idx="12">
                    <c:v>0.0001</c:v>
                  </c:pt>
                  <c:pt idx="13">
                    <c:v>0.0022</c:v>
                  </c:pt>
                  <c:pt idx="14">
                    <c:v>0.0023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0.0003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0.0047</c:v>
                  </c:pt>
                  <c:pt idx="10">
                    <c:v>0.0007</c:v>
                  </c:pt>
                  <c:pt idx="11">
                    <c:v>0.0003</c:v>
                  </c:pt>
                  <c:pt idx="12">
                    <c:v>0.0001</c:v>
                  </c:pt>
                  <c:pt idx="13">
                    <c:v>0.0022</c:v>
                  </c:pt>
                  <c:pt idx="14">
                    <c:v>0.0023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0.0003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0.0047</c:v>
                  </c:pt>
                  <c:pt idx="10">
                    <c:v>0.0007</c:v>
                  </c:pt>
                  <c:pt idx="11">
                    <c:v>0.0003</c:v>
                  </c:pt>
                  <c:pt idx="12">
                    <c:v>0.0001</c:v>
                  </c:pt>
                  <c:pt idx="13">
                    <c:v>0.0022</c:v>
                  </c:pt>
                  <c:pt idx="14">
                    <c:v>0.0023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0.0003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0.0047</c:v>
                  </c:pt>
                  <c:pt idx="10">
                    <c:v>0.0007</c:v>
                  </c:pt>
                  <c:pt idx="11">
                    <c:v>0.0003</c:v>
                  </c:pt>
                  <c:pt idx="12">
                    <c:v>0.0001</c:v>
                  </c:pt>
                  <c:pt idx="13">
                    <c:v>0.0022</c:v>
                  </c:pt>
                  <c:pt idx="14">
                    <c:v>0.0023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0.0003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plus>
            <c:minus>
              <c:numRef>
                <c:f>A!$D$21:$D$90</c:f>
                <c:numCache>
                  <c:ptCount val="70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0.0047</c:v>
                  </c:pt>
                  <c:pt idx="10">
                    <c:v>0.0007</c:v>
                  </c:pt>
                  <c:pt idx="11">
                    <c:v>0.0003</c:v>
                  </c:pt>
                  <c:pt idx="12">
                    <c:v>0.0001</c:v>
                  </c:pt>
                  <c:pt idx="13">
                    <c:v>0.0022</c:v>
                  </c:pt>
                  <c:pt idx="14">
                    <c:v>0.0023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0.0001</c:v>
                  </c:pt>
                  <c:pt idx="19">
                    <c:v>NaN</c:v>
                  </c:pt>
                  <c:pt idx="20">
                    <c:v>0.0003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axId val="62003959"/>
        <c:axId val="21164720"/>
      </c:scatterChart>
      <c:valAx>
        <c:axId val="62003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4720"/>
        <c:crosses val="autoZero"/>
        <c:crossBetween val="midCat"/>
        <c:dispUnits/>
      </c:valAx>
      <c:valAx>
        <c:axId val="21164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39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75"/>
          <c:w val="0.993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13</xdr:col>
      <xdr:colOff>28575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800475" y="0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83" TargetMode="External" /><Relationship Id="rId2" Type="http://schemas.openxmlformats.org/officeDocument/2006/relationships/hyperlink" Target="http://www.konkoly.hu/cgi-bin/IBVS?5364" TargetMode="External" /><Relationship Id="rId3" Type="http://schemas.openxmlformats.org/officeDocument/2006/relationships/hyperlink" Target="http://www.konkoly.hu/cgi-bin/IBVS?5364" TargetMode="External" /><Relationship Id="rId4" Type="http://schemas.openxmlformats.org/officeDocument/2006/relationships/hyperlink" Target="http://www.konkoly.hu/cgi-bin/IBVS?5583" TargetMode="External" /><Relationship Id="rId5" Type="http://schemas.openxmlformats.org/officeDocument/2006/relationships/hyperlink" Target="http://www.konkoly.hu/cgi-bin/IBVS?5741" TargetMode="External" /><Relationship Id="rId6" Type="http://schemas.openxmlformats.org/officeDocument/2006/relationships/hyperlink" Target="http://www.konkoly.hu/cgi-bin/IBVS?5741" TargetMode="External" /><Relationship Id="rId7" Type="http://schemas.openxmlformats.org/officeDocument/2006/relationships/hyperlink" Target="http://www.konkoly.hu/cgi-bin/IBVS?5741" TargetMode="External" /><Relationship Id="rId8" Type="http://schemas.openxmlformats.org/officeDocument/2006/relationships/hyperlink" Target="http://www.konkoly.hu/cgi-bin/IBVS?5690" TargetMode="External" /><Relationship Id="rId9" Type="http://schemas.openxmlformats.org/officeDocument/2006/relationships/hyperlink" Target="http://vsolj.cetus-net.org/no48.pdf" TargetMode="External" /><Relationship Id="rId10" Type="http://schemas.openxmlformats.org/officeDocument/2006/relationships/hyperlink" Target="http://www.konkoly.hu/cgi-bin/IBVS?594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98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5" customWidth="1"/>
    <col min="3" max="3" width="11.8515625" style="0" customWidth="1"/>
    <col min="4" max="4" width="9.421875" style="0" customWidth="1"/>
    <col min="5" max="5" width="16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57</v>
      </c>
    </row>
    <row r="2" spans="1:2" ht="12.75">
      <c r="A2" t="s">
        <v>25</v>
      </c>
      <c r="B2" s="12" t="s">
        <v>44</v>
      </c>
    </row>
    <row r="4" spans="1:4" ht="12.75">
      <c r="A4" s="7" t="s">
        <v>0</v>
      </c>
      <c r="C4" s="3">
        <v>44752.9378</v>
      </c>
      <c r="D4" s="4">
        <v>0.270548</v>
      </c>
    </row>
    <row r="6" ht="12.75">
      <c r="A6" s="7" t="s">
        <v>1</v>
      </c>
    </row>
    <row r="7" spans="1:3" ht="12.75">
      <c r="A7" t="s">
        <v>2</v>
      </c>
      <c r="C7">
        <f>+C4</f>
        <v>44752.9378</v>
      </c>
    </row>
    <row r="8" spans="1:3" ht="12.75">
      <c r="A8" t="s">
        <v>3</v>
      </c>
      <c r="C8">
        <f>+D4</f>
        <v>0.270548</v>
      </c>
    </row>
    <row r="9" spans="1:5" ht="12.75">
      <c r="A9" s="20" t="s">
        <v>47</v>
      </c>
      <c r="B9" s="21"/>
      <c r="C9" s="22">
        <v>-9.5</v>
      </c>
      <c r="D9" s="21" t="s">
        <v>48</v>
      </c>
      <c r="E9" s="21"/>
    </row>
    <row r="10" spans="1:5" ht="13.5" thickBot="1">
      <c r="A10" s="21"/>
      <c r="B10" s="21"/>
      <c r="C10" s="6" t="s">
        <v>21</v>
      </c>
      <c r="D10" s="6" t="s">
        <v>22</v>
      </c>
      <c r="E10" s="21"/>
    </row>
    <row r="11" spans="1:7" ht="12.75">
      <c r="A11" s="21" t="s">
        <v>16</v>
      </c>
      <c r="B11" s="21"/>
      <c r="C11" s="39">
        <f ca="1">INTERCEPT(INDIRECT($G$11):G992,INDIRECT($F$11):F992)</f>
        <v>0.026416349324547048</v>
      </c>
      <c r="D11" s="5"/>
      <c r="E11" s="21"/>
      <c r="F11" s="40" t="str">
        <f>"F"&amp;E19</f>
        <v>F21</v>
      </c>
      <c r="G11" s="41" t="str">
        <f>"G"&amp;E19</f>
        <v>G21</v>
      </c>
    </row>
    <row r="12" spans="1:5" ht="12.75">
      <c r="A12" s="21" t="s">
        <v>17</v>
      </c>
      <c r="B12" s="21"/>
      <c r="C12" s="39">
        <f ca="1">SLOPE(INDIRECT($G$11):G992,INDIRECT($F$11):F992)</f>
        <v>-5.332088285972859E-06</v>
      </c>
      <c r="D12" s="5"/>
      <c r="E12" s="21"/>
    </row>
    <row r="13" spans="1:5" ht="12.75">
      <c r="A13" s="21" t="s">
        <v>20</v>
      </c>
      <c r="B13" s="21"/>
      <c r="C13" s="5" t="s">
        <v>14</v>
      </c>
      <c r="D13" s="25" t="s">
        <v>55</v>
      </c>
      <c r="E13" s="22">
        <v>1</v>
      </c>
    </row>
    <row r="14" spans="1:5" ht="12.75">
      <c r="A14" s="21"/>
      <c r="B14" s="21"/>
      <c r="C14" s="21"/>
      <c r="D14" s="25" t="s">
        <v>49</v>
      </c>
      <c r="E14" s="26">
        <f ca="1">NOW()+15018.5+$C$9/24</f>
        <v>59906.78758287037</v>
      </c>
    </row>
    <row r="15" spans="1:5" ht="12.75">
      <c r="A15" s="23" t="s">
        <v>18</v>
      </c>
      <c r="B15" s="21"/>
      <c r="C15" s="24">
        <f>(C7+C11)+(C8+C12)*INT(MAX(F21:F3533))</f>
        <v>55340.65152507425</v>
      </c>
      <c r="D15" s="25" t="s">
        <v>56</v>
      </c>
      <c r="E15" s="26">
        <f>ROUND(2*(E14-$C$7)/$C$8,0)/2+E13</f>
        <v>56012.5</v>
      </c>
    </row>
    <row r="16" spans="1:5" ht="12.75">
      <c r="A16" s="27" t="s">
        <v>4</v>
      </c>
      <c r="B16" s="21"/>
      <c r="C16" s="28">
        <f>+C8+C12</f>
        <v>0.27054266791171405</v>
      </c>
      <c r="D16" s="25" t="s">
        <v>50</v>
      </c>
      <c r="E16" s="41">
        <f>ROUND(2*(E14-$C$15)/$C$16,0)/2+E13</f>
        <v>16878.5</v>
      </c>
    </row>
    <row r="17" spans="1:5" ht="13.5" thickBot="1">
      <c r="A17" s="25" t="s">
        <v>46</v>
      </c>
      <c r="B17" s="21"/>
      <c r="C17" s="21">
        <f>COUNT(C21:C2191)</f>
        <v>21</v>
      </c>
      <c r="D17" s="25" t="s">
        <v>51</v>
      </c>
      <c r="E17" s="29">
        <f>+$C$15+$C$16*E16-15018.5-$C$9/24</f>
        <v>44888.901778755455</v>
      </c>
    </row>
    <row r="18" spans="1:5" ht="14.25" thickBot="1" thickTop="1">
      <c r="A18" s="27" t="s">
        <v>5</v>
      </c>
      <c r="B18" s="21"/>
      <c r="C18" s="30">
        <f>+C15</f>
        <v>55340.65152507425</v>
      </c>
      <c r="D18" s="31">
        <f>+C16</f>
        <v>0.27054266791171405</v>
      </c>
      <c r="E18" s="32" t="s">
        <v>52</v>
      </c>
    </row>
    <row r="19" spans="1:5" ht="13.5" thickTop="1">
      <c r="A19" s="42" t="s">
        <v>54</v>
      </c>
      <c r="B19"/>
      <c r="E19" s="43">
        <v>21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39</v>
      </c>
      <c r="J20" s="9" t="s">
        <v>42</v>
      </c>
      <c r="K20" s="9" t="s">
        <v>19</v>
      </c>
      <c r="L20" s="9" t="s">
        <v>26</v>
      </c>
      <c r="M20" s="9" t="s">
        <v>27</v>
      </c>
      <c r="N20" s="9" t="s">
        <v>28</v>
      </c>
      <c r="O20" s="9" t="s">
        <v>24</v>
      </c>
      <c r="P20" s="8" t="s">
        <v>23</v>
      </c>
      <c r="Q20" s="6" t="s">
        <v>15</v>
      </c>
    </row>
    <row r="21" spans="1:17" ht="12.75">
      <c r="A21" t="s">
        <v>12</v>
      </c>
      <c r="C21" s="33">
        <v>44752.9378</v>
      </c>
      <c r="D21" s="33" t="s">
        <v>14</v>
      </c>
      <c r="E21">
        <f aca="true" t="shared" si="0" ref="E21:E41">+(C21-C$7)/C$8</f>
        <v>0</v>
      </c>
      <c r="F21">
        <f aca="true" t="shared" si="1" ref="F21:F29">ROUND(2*E21,0)/2</f>
        <v>0</v>
      </c>
      <c r="G21">
        <f aca="true" t="shared" si="2" ref="G21:G41">+C21-(C$7+F21*C$8)</f>
        <v>0</v>
      </c>
      <c r="H21">
        <f>+G21</f>
        <v>0</v>
      </c>
      <c r="O21">
        <f aca="true" t="shared" si="3" ref="O21:O41">+C$11+C$12*$F21</f>
        <v>0.026416349324547048</v>
      </c>
      <c r="Q21" s="2">
        <f aca="true" t="shared" si="4" ref="Q21:Q41">+C21-15018.5</f>
        <v>29734.4378</v>
      </c>
    </row>
    <row r="22" spans="1:29" ht="12.75">
      <c r="A22" t="s">
        <v>30</v>
      </c>
      <c r="B22" s="5" t="s">
        <v>38</v>
      </c>
      <c r="C22" s="33">
        <v>46642.473</v>
      </c>
      <c r="D22" s="33"/>
      <c r="E22">
        <f t="shared" si="0"/>
        <v>6984.103375371462</v>
      </c>
      <c r="F22">
        <f t="shared" si="1"/>
        <v>6984</v>
      </c>
      <c r="G22">
        <f t="shared" si="2"/>
        <v>0.027967999994871207</v>
      </c>
      <c r="I22">
        <f aca="true" t="shared" si="5" ref="I22:I29">+G22</f>
        <v>0.027967999994871207</v>
      </c>
      <c r="O22">
        <f t="shared" si="3"/>
        <v>-0.0108229552646874</v>
      </c>
      <c r="Q22" s="2">
        <f t="shared" si="4"/>
        <v>31623.972999999998</v>
      </c>
      <c r="Z22">
        <v>7</v>
      </c>
      <c r="AA22" t="s">
        <v>29</v>
      </c>
      <c r="AC22" t="s">
        <v>31</v>
      </c>
    </row>
    <row r="23" spans="1:29" ht="12.75">
      <c r="A23" t="s">
        <v>32</v>
      </c>
      <c r="C23" s="33">
        <v>46704.316</v>
      </c>
      <c r="D23" s="33"/>
      <c r="E23">
        <f t="shared" si="0"/>
        <v>7212.687582240486</v>
      </c>
      <c r="F23">
        <f t="shared" si="1"/>
        <v>7212.5</v>
      </c>
      <c r="G23">
        <f t="shared" si="2"/>
        <v>0.05075000000215368</v>
      </c>
      <c r="I23">
        <f t="shared" si="5"/>
        <v>0.05075000000215368</v>
      </c>
      <c r="O23">
        <f t="shared" si="3"/>
        <v>-0.012041337438032193</v>
      </c>
      <c r="Q23" s="2">
        <f t="shared" si="4"/>
        <v>31685.816</v>
      </c>
      <c r="Z23">
        <v>6</v>
      </c>
      <c r="AA23" t="s">
        <v>29</v>
      </c>
      <c r="AC23" t="s">
        <v>31</v>
      </c>
    </row>
    <row r="24" spans="1:29" ht="12.75">
      <c r="A24" t="s">
        <v>33</v>
      </c>
      <c r="C24" s="33">
        <v>46909.55</v>
      </c>
      <c r="D24" s="33"/>
      <c r="E24">
        <f t="shared" si="0"/>
        <v>7971.273858982521</v>
      </c>
      <c r="F24">
        <f t="shared" si="1"/>
        <v>7971.5</v>
      </c>
      <c r="G24">
        <f t="shared" si="2"/>
        <v>-0.06118199999764329</v>
      </c>
      <c r="I24">
        <f t="shared" si="5"/>
        <v>-0.06118199999764329</v>
      </c>
      <c r="O24">
        <f t="shared" si="3"/>
        <v>-0.016088392447085598</v>
      </c>
      <c r="Q24" s="2">
        <f t="shared" si="4"/>
        <v>31891.050000000003</v>
      </c>
      <c r="Z24">
        <v>6</v>
      </c>
      <c r="AA24" t="s">
        <v>29</v>
      </c>
      <c r="AC24" t="s">
        <v>31</v>
      </c>
    </row>
    <row r="25" spans="1:29" ht="12.75">
      <c r="A25" t="s">
        <v>34</v>
      </c>
      <c r="B25" s="5" t="s">
        <v>38</v>
      </c>
      <c r="C25" s="33">
        <v>46948.519</v>
      </c>
      <c r="D25" s="33"/>
      <c r="E25">
        <f t="shared" si="0"/>
        <v>8115.311146266099</v>
      </c>
      <c r="F25">
        <f t="shared" si="1"/>
        <v>8115.5</v>
      </c>
      <c r="G25">
        <f t="shared" si="2"/>
        <v>-0.05109400000219466</v>
      </c>
      <c r="I25">
        <f t="shared" si="5"/>
        <v>-0.05109400000219466</v>
      </c>
      <c r="O25">
        <f t="shared" si="3"/>
        <v>-0.016856213160265685</v>
      </c>
      <c r="Q25" s="2">
        <f t="shared" si="4"/>
        <v>31930.019</v>
      </c>
      <c r="Z25">
        <v>6</v>
      </c>
      <c r="AA25" t="s">
        <v>29</v>
      </c>
      <c r="AC25" t="s">
        <v>31</v>
      </c>
    </row>
    <row r="26" spans="1:29" ht="12.75">
      <c r="A26" t="s">
        <v>35</v>
      </c>
      <c r="B26" s="5" t="s">
        <v>38</v>
      </c>
      <c r="C26" s="33">
        <v>47294.553</v>
      </c>
      <c r="D26" s="33"/>
      <c r="E26">
        <f t="shared" si="0"/>
        <v>9394.322634061238</v>
      </c>
      <c r="F26">
        <f t="shared" si="1"/>
        <v>9394.5</v>
      </c>
      <c r="G26">
        <f t="shared" si="2"/>
        <v>-0.04798599999776343</v>
      </c>
      <c r="I26">
        <f t="shared" si="5"/>
        <v>-0.04798599999776343</v>
      </c>
      <c r="O26">
        <f t="shared" si="3"/>
        <v>-0.023675954078024974</v>
      </c>
      <c r="Q26" s="2">
        <f t="shared" si="4"/>
        <v>32276.053</v>
      </c>
      <c r="Z26">
        <v>5</v>
      </c>
      <c r="AA26" t="s">
        <v>29</v>
      </c>
      <c r="AC26" t="s">
        <v>31</v>
      </c>
    </row>
    <row r="27" spans="1:29" ht="12.75">
      <c r="A27" t="s">
        <v>36</v>
      </c>
      <c r="B27" s="5" t="s">
        <v>38</v>
      </c>
      <c r="C27" s="33">
        <v>47353.548</v>
      </c>
      <c r="D27" s="34"/>
      <c r="E27" s="15">
        <f t="shared" si="0"/>
        <v>9612.38005825215</v>
      </c>
      <c r="F27" s="15">
        <f t="shared" si="1"/>
        <v>9612.5</v>
      </c>
      <c r="G27" s="15">
        <f t="shared" si="2"/>
        <v>-0.03244999999878928</v>
      </c>
      <c r="H27" s="15"/>
      <c r="I27" s="15">
        <f t="shared" si="5"/>
        <v>-0.03244999999878928</v>
      </c>
      <c r="O27">
        <f t="shared" si="3"/>
        <v>-0.024838349324367057</v>
      </c>
      <c r="Q27" s="2">
        <f t="shared" si="4"/>
        <v>32335.048000000003</v>
      </c>
      <c r="Z27">
        <v>6</v>
      </c>
      <c r="AA27" t="s">
        <v>29</v>
      </c>
      <c r="AC27" t="s">
        <v>31</v>
      </c>
    </row>
    <row r="28" spans="1:29" ht="12.75">
      <c r="A28" t="s">
        <v>37</v>
      </c>
      <c r="B28" s="5" t="s">
        <v>38</v>
      </c>
      <c r="C28" s="33">
        <v>47747.502</v>
      </c>
      <c r="D28" s="34"/>
      <c r="E28" s="15">
        <f t="shared" si="0"/>
        <v>11068.513535490933</v>
      </c>
      <c r="F28" s="15">
        <f t="shared" si="1"/>
        <v>11068.5</v>
      </c>
      <c r="G28" s="15">
        <f t="shared" si="2"/>
        <v>0.0036620000028051436</v>
      </c>
      <c r="H28" s="15"/>
      <c r="I28" s="15">
        <f t="shared" si="5"/>
        <v>0.0036620000028051436</v>
      </c>
      <c r="O28">
        <f t="shared" si="3"/>
        <v>-0.03260186986874354</v>
      </c>
      <c r="Q28" s="2">
        <f t="shared" si="4"/>
        <v>32729.002</v>
      </c>
      <c r="Z28">
        <v>9</v>
      </c>
      <c r="AA28" t="s">
        <v>29</v>
      </c>
      <c r="AC28" t="s">
        <v>31</v>
      </c>
    </row>
    <row r="29" spans="1:29" ht="12.75">
      <c r="A29" t="s">
        <v>37</v>
      </c>
      <c r="B29" s="5" t="s">
        <v>38</v>
      </c>
      <c r="C29" s="33">
        <v>47748.32</v>
      </c>
      <c r="D29" s="34"/>
      <c r="E29" s="15">
        <f t="shared" si="0"/>
        <v>11071.537028549463</v>
      </c>
      <c r="F29" s="15">
        <f t="shared" si="1"/>
        <v>11071.5</v>
      </c>
      <c r="G29" s="15">
        <f t="shared" si="2"/>
        <v>0.010018000000854954</v>
      </c>
      <c r="H29" s="15"/>
      <c r="I29" s="15">
        <f t="shared" si="5"/>
        <v>0.010018000000854954</v>
      </c>
      <c r="O29">
        <f t="shared" si="3"/>
        <v>-0.03261786613360146</v>
      </c>
      <c r="Q29" s="2">
        <f t="shared" si="4"/>
        <v>32729.82</v>
      </c>
      <c r="Z29">
        <v>6</v>
      </c>
      <c r="AA29" t="s">
        <v>29</v>
      </c>
      <c r="AC29" t="s">
        <v>31</v>
      </c>
    </row>
    <row r="30" spans="1:17" ht="12.75">
      <c r="A30" s="10" t="s">
        <v>43</v>
      </c>
      <c r="B30" s="11" t="s">
        <v>41</v>
      </c>
      <c r="C30" s="10">
        <v>52440.4349</v>
      </c>
      <c r="D30" s="18">
        <v>0.0047</v>
      </c>
      <c r="E30" s="15">
        <f t="shared" si="0"/>
        <v>28414.540488194332</v>
      </c>
      <c r="F30" s="38">
        <f aca="true" t="shared" si="6" ref="F30:F41">ROUND(2*E30,0)/2+0.5</f>
        <v>28415</v>
      </c>
      <c r="G30" s="15">
        <f t="shared" si="2"/>
        <v>-0.12432000000262633</v>
      </c>
      <c r="H30" s="15"/>
      <c r="I30" s="15"/>
      <c r="J30">
        <f aca="true" t="shared" si="7" ref="J30:J35">+G30</f>
        <v>-0.12432000000262633</v>
      </c>
      <c r="O30">
        <f t="shared" si="3"/>
        <v>-0.12509493932137172</v>
      </c>
      <c r="Q30" s="2">
        <f t="shared" si="4"/>
        <v>37421.9349</v>
      </c>
    </row>
    <row r="31" spans="1:17" ht="12.75">
      <c r="A31" t="s">
        <v>40</v>
      </c>
      <c r="B31" s="5" t="s">
        <v>41</v>
      </c>
      <c r="C31" s="33">
        <v>52472.3579</v>
      </c>
      <c r="D31" s="34">
        <v>0.0007</v>
      </c>
      <c r="E31" s="15">
        <f t="shared" si="0"/>
        <v>28532.534337714573</v>
      </c>
      <c r="F31" s="38">
        <f t="shared" si="6"/>
        <v>28533</v>
      </c>
      <c r="G31" s="15">
        <f t="shared" si="2"/>
        <v>-0.12598399999842513</v>
      </c>
      <c r="H31" s="15"/>
      <c r="I31" s="15"/>
      <c r="J31">
        <f t="shared" si="7"/>
        <v>-0.12598399999842513</v>
      </c>
      <c r="O31">
        <f t="shared" si="3"/>
        <v>-0.1257241257391165</v>
      </c>
      <c r="Q31" s="2">
        <f t="shared" si="4"/>
        <v>37453.8579</v>
      </c>
    </row>
    <row r="32" spans="1:17" ht="12.75">
      <c r="A32" s="44" t="s">
        <v>40</v>
      </c>
      <c r="B32" s="45" t="s">
        <v>38</v>
      </c>
      <c r="C32" s="44">
        <v>52472.4943</v>
      </c>
      <c r="D32" s="46">
        <v>0.0003</v>
      </c>
      <c r="E32" s="15">
        <f t="shared" si="0"/>
        <v>28533.038499637765</v>
      </c>
      <c r="F32" s="38">
        <f t="shared" si="6"/>
        <v>28533.5</v>
      </c>
      <c r="G32" s="15">
        <f t="shared" si="2"/>
        <v>-0.12485800000285963</v>
      </c>
      <c r="H32" s="15"/>
      <c r="I32" s="15"/>
      <c r="J32">
        <f t="shared" si="7"/>
        <v>-0.12485800000285963</v>
      </c>
      <c r="O32">
        <f t="shared" si="3"/>
        <v>-0.12572679178325952</v>
      </c>
      <c r="Q32" s="2">
        <f t="shared" si="4"/>
        <v>37453.9943</v>
      </c>
    </row>
    <row r="33" spans="1:17" ht="12.75">
      <c r="A33" t="s">
        <v>40</v>
      </c>
      <c r="B33" s="5" t="s">
        <v>38</v>
      </c>
      <c r="C33" s="33">
        <v>52513.3314</v>
      </c>
      <c r="D33" s="34">
        <v>0.0001</v>
      </c>
      <c r="E33" s="15">
        <f t="shared" si="0"/>
        <v>28683.98066147228</v>
      </c>
      <c r="F33" s="38">
        <f t="shared" si="6"/>
        <v>28684.5</v>
      </c>
      <c r="G33" s="15">
        <f t="shared" si="2"/>
        <v>-0.14050599999609403</v>
      </c>
      <c r="H33" s="15"/>
      <c r="I33" s="15"/>
      <c r="J33">
        <f t="shared" si="7"/>
        <v>-0.14050599999609403</v>
      </c>
      <c r="O33">
        <f t="shared" si="3"/>
        <v>-0.12653193711444144</v>
      </c>
      <c r="Q33" s="2">
        <f t="shared" si="4"/>
        <v>37494.8314</v>
      </c>
    </row>
    <row r="34" spans="1:17" ht="12.75">
      <c r="A34" s="10" t="s">
        <v>43</v>
      </c>
      <c r="B34" s="11" t="s">
        <v>41</v>
      </c>
      <c r="C34" s="10">
        <v>52524.3125</v>
      </c>
      <c r="D34" s="19">
        <v>0.0022</v>
      </c>
      <c r="E34" s="15">
        <f t="shared" si="0"/>
        <v>28724.569022872096</v>
      </c>
      <c r="F34" s="38">
        <f t="shared" si="6"/>
        <v>28725</v>
      </c>
      <c r="G34" s="15">
        <f t="shared" si="2"/>
        <v>-0.11660000000119908</v>
      </c>
      <c r="H34" s="15"/>
      <c r="I34" s="15"/>
      <c r="J34">
        <f t="shared" si="7"/>
        <v>-0.11660000000119908</v>
      </c>
      <c r="O34">
        <f t="shared" si="3"/>
        <v>-0.1267478866900233</v>
      </c>
      <c r="Q34" s="2">
        <f t="shared" si="4"/>
        <v>37505.8125</v>
      </c>
    </row>
    <row r="35" spans="1:17" ht="12.75">
      <c r="A35" s="10" t="s">
        <v>43</v>
      </c>
      <c r="B35" s="11" t="s">
        <v>41</v>
      </c>
      <c r="C35" s="10">
        <v>52524.3127</v>
      </c>
      <c r="D35" s="18">
        <v>0.0023</v>
      </c>
      <c r="E35" s="15">
        <f t="shared" si="0"/>
        <v>28724.56976211246</v>
      </c>
      <c r="F35" s="38">
        <f t="shared" si="6"/>
        <v>28725</v>
      </c>
      <c r="G35" s="15">
        <f t="shared" si="2"/>
        <v>-0.11639999999897555</v>
      </c>
      <c r="H35" s="15"/>
      <c r="I35" s="15"/>
      <c r="J35">
        <f t="shared" si="7"/>
        <v>-0.11639999999897555</v>
      </c>
      <c r="O35">
        <f t="shared" si="3"/>
        <v>-0.1267478866900233</v>
      </c>
      <c r="Q35" s="2">
        <f t="shared" si="4"/>
        <v>37505.8127</v>
      </c>
    </row>
    <row r="36" spans="1:17" ht="12.75">
      <c r="A36" s="60" t="s">
        <v>92</v>
      </c>
      <c r="B36" s="61" t="s">
        <v>41</v>
      </c>
      <c r="C36" s="62">
        <v>53224.4151</v>
      </c>
      <c r="D36" s="33"/>
      <c r="E36" s="15">
        <f t="shared" si="0"/>
        <v>31312.28950130845</v>
      </c>
      <c r="F36" s="38">
        <f t="shared" si="6"/>
        <v>31313</v>
      </c>
      <c r="G36" s="15">
        <f t="shared" si="2"/>
        <v>-0.19222399999853224</v>
      </c>
      <c r="H36" s="15"/>
      <c r="I36" s="15"/>
      <c r="K36">
        <f>+G36</f>
        <v>-0.19222399999853224</v>
      </c>
      <c r="O36">
        <f t="shared" si="3"/>
        <v>-0.1405473311741211</v>
      </c>
      <c r="Q36" s="2">
        <f t="shared" si="4"/>
        <v>38205.9151</v>
      </c>
    </row>
    <row r="37" spans="1:17" ht="12.75">
      <c r="A37" s="60" t="s">
        <v>92</v>
      </c>
      <c r="B37" s="61" t="s">
        <v>41</v>
      </c>
      <c r="C37" s="62">
        <v>53228.3381</v>
      </c>
      <c r="D37" s="33"/>
      <c r="E37" s="15">
        <f t="shared" si="0"/>
        <v>31326.789700903355</v>
      </c>
      <c r="F37" s="38">
        <f t="shared" si="6"/>
        <v>31327.5</v>
      </c>
      <c r="G37" s="15">
        <f t="shared" si="2"/>
        <v>-0.19217000000207918</v>
      </c>
      <c r="H37" s="15"/>
      <c r="I37" s="15"/>
      <c r="K37">
        <f>+G37</f>
        <v>-0.19217000000207918</v>
      </c>
      <c r="O37">
        <f t="shared" si="3"/>
        <v>-0.1406246464542677</v>
      </c>
      <c r="Q37" s="2">
        <f t="shared" si="4"/>
        <v>38209.8381</v>
      </c>
    </row>
    <row r="38" spans="1:17" ht="12.75">
      <c r="A38" s="60" t="s">
        <v>92</v>
      </c>
      <c r="B38" s="61" t="s">
        <v>41</v>
      </c>
      <c r="C38" s="62">
        <v>53228.4735</v>
      </c>
      <c r="D38" s="34"/>
      <c r="E38" s="15">
        <f t="shared" si="0"/>
        <v>31327.290166624778</v>
      </c>
      <c r="F38" s="38">
        <f t="shared" si="6"/>
        <v>31328</v>
      </c>
      <c r="G38" s="15">
        <f t="shared" si="2"/>
        <v>-0.19204400000307942</v>
      </c>
      <c r="H38" s="15"/>
      <c r="I38" s="15"/>
      <c r="K38">
        <f>+G38</f>
        <v>-0.19204400000307942</v>
      </c>
      <c r="O38">
        <f t="shared" si="3"/>
        <v>-0.14062731249841065</v>
      </c>
      <c r="Q38" s="2">
        <f t="shared" si="4"/>
        <v>38209.9735</v>
      </c>
    </row>
    <row r="39" spans="1:17" ht="12.75">
      <c r="A39" s="13" t="s">
        <v>45</v>
      </c>
      <c r="B39" s="14" t="s">
        <v>41</v>
      </c>
      <c r="C39" s="35">
        <v>53528.9414</v>
      </c>
      <c r="D39" s="63">
        <v>0.0001</v>
      </c>
      <c r="E39" s="15">
        <f t="shared" si="0"/>
        <v>32437.8801543534</v>
      </c>
      <c r="F39" s="38">
        <f t="shared" si="6"/>
        <v>32438.5</v>
      </c>
      <c r="G39" s="15">
        <f t="shared" si="2"/>
        <v>-0.16769799999747192</v>
      </c>
      <c r="H39" s="15"/>
      <c r="I39" s="15"/>
      <c r="J39">
        <f>+G39</f>
        <v>-0.16769799999747192</v>
      </c>
      <c r="O39">
        <f t="shared" si="3"/>
        <v>-0.14654859653998353</v>
      </c>
      <c r="Q39" s="2">
        <f t="shared" si="4"/>
        <v>38510.4414</v>
      </c>
    </row>
    <row r="40" spans="1:17" ht="12.75">
      <c r="A40" s="60" t="s">
        <v>109</v>
      </c>
      <c r="B40" s="61" t="s">
        <v>41</v>
      </c>
      <c r="C40" s="62">
        <v>54593.2328</v>
      </c>
      <c r="D40" s="17"/>
      <c r="E40" s="15">
        <f t="shared" si="0"/>
        <v>36371.715924715754</v>
      </c>
      <c r="F40" s="38">
        <f t="shared" si="6"/>
        <v>36372</v>
      </c>
      <c r="G40" s="15">
        <f t="shared" si="2"/>
        <v>-0.07685599999967963</v>
      </c>
      <c r="H40" s="15"/>
      <c r="I40" s="15"/>
      <c r="K40">
        <f>+G40</f>
        <v>-0.07685599999967963</v>
      </c>
      <c r="O40">
        <f t="shared" si="3"/>
        <v>-0.1675223658128578</v>
      </c>
      <c r="Q40" s="2">
        <f t="shared" si="4"/>
        <v>39574.7328</v>
      </c>
    </row>
    <row r="41" spans="1:17" ht="12.75">
      <c r="A41" s="36" t="s">
        <v>53</v>
      </c>
      <c r="B41" s="37" t="s">
        <v>38</v>
      </c>
      <c r="C41" s="36">
        <v>55340.8212</v>
      </c>
      <c r="D41" s="64">
        <v>0.0003</v>
      </c>
      <c r="E41" s="15">
        <f t="shared" si="0"/>
        <v>39134.953501781565</v>
      </c>
      <c r="F41" s="38">
        <f t="shared" si="6"/>
        <v>39135.5</v>
      </c>
      <c r="G41" s="15">
        <f t="shared" si="2"/>
        <v>-0.14785400000255322</v>
      </c>
      <c r="H41" s="15"/>
      <c r="I41" s="15"/>
      <c r="J41">
        <f>+G41</f>
        <v>-0.14785400000255322</v>
      </c>
      <c r="O41">
        <f t="shared" si="3"/>
        <v>-0.18225759179114376</v>
      </c>
      <c r="Q41" s="2">
        <f t="shared" si="4"/>
        <v>40322.3212</v>
      </c>
    </row>
    <row r="42" spans="3:9" ht="12.75">
      <c r="C42" s="16"/>
      <c r="D42" s="17"/>
      <c r="E42" s="15"/>
      <c r="F42" s="15"/>
      <c r="G42" s="15"/>
      <c r="H42" s="15"/>
      <c r="I42" s="15"/>
    </row>
    <row r="43" spans="3:9" ht="12.75">
      <c r="C43" s="16"/>
      <c r="D43" s="17"/>
      <c r="E43" s="15"/>
      <c r="F43" s="15"/>
      <c r="G43" s="15"/>
      <c r="H43" s="15"/>
      <c r="I43" s="15"/>
    </row>
    <row r="44" spans="3:9" ht="12.75">
      <c r="C44" s="16"/>
      <c r="D44" s="17"/>
      <c r="E44" s="15"/>
      <c r="F44" s="15"/>
      <c r="G44" s="15"/>
      <c r="H44" s="15"/>
      <c r="I44" s="15"/>
    </row>
    <row r="45" spans="3:9" ht="12.75">
      <c r="C45" s="16"/>
      <c r="D45" s="17"/>
      <c r="E45" s="15"/>
      <c r="F45" s="15"/>
      <c r="G45" s="15"/>
      <c r="H45" s="15"/>
      <c r="I45" s="15"/>
    </row>
    <row r="46" spans="3:9" ht="12.75">
      <c r="C46" s="16"/>
      <c r="D46" s="17"/>
      <c r="E46" s="15"/>
      <c r="F46" s="15"/>
      <c r="G46" s="15"/>
      <c r="H46" s="15"/>
      <c r="I46" s="15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  <row r="861" spans="3:4" ht="12.75">
      <c r="C861" s="16"/>
      <c r="D861" s="16"/>
    </row>
    <row r="862" spans="3:4" ht="12.75">
      <c r="C862" s="16"/>
      <c r="D862" s="16"/>
    </row>
    <row r="863" spans="3:4" ht="12.75">
      <c r="C863" s="16"/>
      <c r="D863" s="16"/>
    </row>
    <row r="864" spans="3:4" ht="12.75">
      <c r="C864" s="16"/>
      <c r="D864" s="16"/>
    </row>
    <row r="865" spans="3:4" ht="12.75">
      <c r="C865" s="16"/>
      <c r="D865" s="16"/>
    </row>
    <row r="866" spans="3:4" ht="12.75">
      <c r="C866" s="16"/>
      <c r="D866" s="16"/>
    </row>
    <row r="867" spans="3:4" ht="12.75">
      <c r="C867" s="16"/>
      <c r="D867" s="16"/>
    </row>
    <row r="868" spans="3:4" ht="12.75">
      <c r="C868" s="16"/>
      <c r="D868" s="16"/>
    </row>
    <row r="869" spans="3:4" ht="12.75">
      <c r="C869" s="16"/>
      <c r="D869" s="16"/>
    </row>
    <row r="870" spans="3:4" ht="12.75">
      <c r="C870" s="16"/>
      <c r="D870" s="16"/>
    </row>
    <row r="871" spans="3:4" ht="12.75">
      <c r="C871" s="16"/>
      <c r="D871" s="16"/>
    </row>
    <row r="872" spans="3:4" ht="12.75">
      <c r="C872" s="16"/>
      <c r="D872" s="16"/>
    </row>
    <row r="873" spans="3:4" ht="12.75">
      <c r="C873" s="16"/>
      <c r="D873" s="16"/>
    </row>
    <row r="874" spans="3:4" ht="12.75">
      <c r="C874" s="16"/>
      <c r="D874" s="16"/>
    </row>
    <row r="875" spans="3:4" ht="12.75">
      <c r="C875" s="16"/>
      <c r="D875" s="16"/>
    </row>
    <row r="876" spans="3:4" ht="12.75">
      <c r="C876" s="16"/>
      <c r="D876" s="16"/>
    </row>
    <row r="877" spans="3:4" ht="12.75">
      <c r="C877" s="16"/>
      <c r="D877" s="16"/>
    </row>
    <row r="878" spans="3:4" ht="12.75">
      <c r="C878" s="16"/>
      <c r="D878" s="16"/>
    </row>
    <row r="879" spans="3:4" ht="12.75">
      <c r="C879" s="16"/>
      <c r="D879" s="16"/>
    </row>
    <row r="880" spans="3:4" ht="12.75">
      <c r="C880" s="16"/>
      <c r="D880" s="16"/>
    </row>
    <row r="881" spans="3:4" ht="12.75">
      <c r="C881" s="16"/>
      <c r="D881" s="16"/>
    </row>
    <row r="882" spans="3:4" ht="12.75">
      <c r="C882" s="16"/>
      <c r="D882" s="16"/>
    </row>
    <row r="883" spans="3:4" ht="12.75">
      <c r="C883" s="16"/>
      <c r="D883" s="16"/>
    </row>
    <row r="884" spans="3:4" ht="12.75">
      <c r="C884" s="16"/>
      <c r="D884" s="16"/>
    </row>
    <row r="885" spans="3:4" ht="12.75">
      <c r="C885" s="16"/>
      <c r="D885" s="16"/>
    </row>
    <row r="886" spans="3:4" ht="12.75">
      <c r="C886" s="16"/>
      <c r="D886" s="16"/>
    </row>
    <row r="887" spans="3:4" ht="12.75">
      <c r="C887" s="16"/>
      <c r="D887" s="16"/>
    </row>
    <row r="888" spans="3:4" ht="12.75">
      <c r="C888" s="16"/>
      <c r="D888" s="16"/>
    </row>
    <row r="889" spans="3:4" ht="12.75">
      <c r="C889" s="16"/>
      <c r="D889" s="16"/>
    </row>
    <row r="890" spans="3:4" ht="12.75">
      <c r="C890" s="16"/>
      <c r="D890" s="16"/>
    </row>
    <row r="891" spans="3:4" ht="12.75">
      <c r="C891" s="16"/>
      <c r="D891" s="16"/>
    </row>
    <row r="892" spans="3:4" ht="12.75">
      <c r="C892" s="16"/>
      <c r="D892" s="16"/>
    </row>
    <row r="893" spans="3:4" ht="12.75">
      <c r="C893" s="16"/>
      <c r="D893" s="16"/>
    </row>
    <row r="894" spans="3:4" ht="12.75">
      <c r="C894" s="16"/>
      <c r="D894" s="16"/>
    </row>
    <row r="895" spans="3:4" ht="12.75">
      <c r="C895" s="16"/>
      <c r="D895" s="16"/>
    </row>
    <row r="896" spans="3:4" ht="12.75">
      <c r="C896" s="16"/>
      <c r="D896" s="16"/>
    </row>
    <row r="897" spans="3:4" ht="12.75">
      <c r="C897" s="16"/>
      <c r="D897" s="16"/>
    </row>
    <row r="898" spans="3:4" ht="12.75">
      <c r="C898" s="16"/>
      <c r="D898" s="16"/>
    </row>
    <row r="899" spans="3:4" ht="12.75">
      <c r="C899" s="16"/>
      <c r="D899" s="16"/>
    </row>
    <row r="900" spans="3:4" ht="12.75">
      <c r="C900" s="16"/>
      <c r="D900" s="16"/>
    </row>
    <row r="901" spans="3:4" ht="12.75">
      <c r="C901" s="16"/>
      <c r="D901" s="16"/>
    </row>
    <row r="902" spans="3:4" ht="12.75">
      <c r="C902" s="16"/>
      <c r="D902" s="16"/>
    </row>
    <row r="903" spans="3:4" ht="12.75">
      <c r="C903" s="16"/>
      <c r="D903" s="16"/>
    </row>
    <row r="904" spans="3:4" ht="12.75">
      <c r="C904" s="16"/>
      <c r="D904" s="16"/>
    </row>
    <row r="905" spans="3:4" ht="12.75">
      <c r="C905" s="16"/>
      <c r="D905" s="16"/>
    </row>
    <row r="906" spans="3:4" ht="12.75">
      <c r="C906" s="16"/>
      <c r="D906" s="16"/>
    </row>
    <row r="907" spans="3:4" ht="12.75">
      <c r="C907" s="16"/>
      <c r="D907" s="16"/>
    </row>
    <row r="908" spans="3:4" ht="12.75">
      <c r="C908" s="16"/>
      <c r="D908" s="16"/>
    </row>
    <row r="909" spans="3:4" ht="12.75">
      <c r="C909" s="16"/>
      <c r="D909" s="16"/>
    </row>
    <row r="910" spans="3:4" ht="12.75">
      <c r="C910" s="16"/>
      <c r="D910" s="16"/>
    </row>
    <row r="911" spans="3:4" ht="12.75">
      <c r="C911" s="16"/>
      <c r="D911" s="16"/>
    </row>
    <row r="912" spans="3:4" ht="12.75">
      <c r="C912" s="16"/>
      <c r="D912" s="16"/>
    </row>
    <row r="913" spans="3:4" ht="12.75">
      <c r="C913" s="16"/>
      <c r="D913" s="16"/>
    </row>
    <row r="914" spans="3:4" ht="12.75">
      <c r="C914" s="16"/>
      <c r="D914" s="16"/>
    </row>
    <row r="915" spans="3:4" ht="12.75">
      <c r="C915" s="16"/>
      <c r="D915" s="16"/>
    </row>
    <row r="916" spans="3:4" ht="12.75">
      <c r="C916" s="16"/>
      <c r="D916" s="16"/>
    </row>
    <row r="917" spans="3:4" ht="12.75">
      <c r="C917" s="16"/>
      <c r="D917" s="16"/>
    </row>
    <row r="918" spans="3:4" ht="12.75">
      <c r="C918" s="16"/>
      <c r="D918" s="16"/>
    </row>
    <row r="919" spans="3:4" ht="12.75">
      <c r="C919" s="16"/>
      <c r="D919" s="16"/>
    </row>
    <row r="920" spans="3:4" ht="12.75">
      <c r="C920" s="16"/>
      <c r="D920" s="16"/>
    </row>
    <row r="921" spans="3:4" ht="12.75">
      <c r="C921" s="16"/>
      <c r="D921" s="16"/>
    </row>
    <row r="922" spans="3:4" ht="12.75">
      <c r="C922" s="16"/>
      <c r="D922" s="16"/>
    </row>
    <row r="923" spans="3:4" ht="12.75">
      <c r="C923" s="16"/>
      <c r="D923" s="16"/>
    </row>
    <row r="924" spans="3:4" ht="12.75">
      <c r="C924" s="16"/>
      <c r="D924" s="16"/>
    </row>
    <row r="925" spans="3:4" ht="12.75">
      <c r="C925" s="16"/>
      <c r="D925" s="16"/>
    </row>
    <row r="926" spans="3:4" ht="12.75">
      <c r="C926" s="16"/>
      <c r="D926" s="16"/>
    </row>
    <row r="927" spans="3:4" ht="12.75">
      <c r="C927" s="16"/>
      <c r="D927" s="16"/>
    </row>
    <row r="928" spans="3:4" ht="12.75">
      <c r="C928" s="16"/>
      <c r="D928" s="16"/>
    </row>
    <row r="929" spans="3:4" ht="12.75">
      <c r="C929" s="16"/>
      <c r="D929" s="16"/>
    </row>
    <row r="930" spans="3:4" ht="12.75">
      <c r="C930" s="16"/>
      <c r="D930" s="16"/>
    </row>
    <row r="931" spans="3:4" ht="12.75">
      <c r="C931" s="16"/>
      <c r="D931" s="16"/>
    </row>
    <row r="932" spans="3:4" ht="12.75">
      <c r="C932" s="16"/>
      <c r="D932" s="16"/>
    </row>
    <row r="933" spans="3:4" ht="12.75">
      <c r="C933" s="16"/>
      <c r="D933" s="16"/>
    </row>
    <row r="934" spans="3:4" ht="12.75">
      <c r="C934" s="16"/>
      <c r="D934" s="16"/>
    </row>
    <row r="935" spans="3:4" ht="12.75">
      <c r="C935" s="16"/>
      <c r="D935" s="16"/>
    </row>
    <row r="936" spans="3:4" ht="12.75">
      <c r="C936" s="16"/>
      <c r="D936" s="16"/>
    </row>
    <row r="937" spans="3:4" ht="12.75">
      <c r="C937" s="16"/>
      <c r="D937" s="16"/>
    </row>
    <row r="938" spans="3:4" ht="12.75">
      <c r="C938" s="16"/>
      <c r="D938" s="16"/>
    </row>
    <row r="939" spans="3:4" ht="12.75">
      <c r="C939" s="16"/>
      <c r="D939" s="16"/>
    </row>
    <row r="940" spans="3:4" ht="12.75">
      <c r="C940" s="16"/>
      <c r="D940" s="16"/>
    </row>
    <row r="941" spans="3:4" ht="12.75">
      <c r="C941" s="16"/>
      <c r="D941" s="16"/>
    </row>
    <row r="942" spans="3:4" ht="12.75">
      <c r="C942" s="16"/>
      <c r="D942" s="16"/>
    </row>
    <row r="943" spans="3:4" ht="12.75">
      <c r="C943" s="16"/>
      <c r="D943" s="16"/>
    </row>
    <row r="944" spans="3:4" ht="12.75">
      <c r="C944" s="16"/>
      <c r="D944" s="16"/>
    </row>
    <row r="945" spans="3:4" ht="12.75">
      <c r="C945" s="16"/>
      <c r="D945" s="16"/>
    </row>
    <row r="946" spans="3:4" ht="12.75">
      <c r="C946" s="16"/>
      <c r="D946" s="16"/>
    </row>
    <row r="947" spans="3:4" ht="12.75">
      <c r="C947" s="16"/>
      <c r="D947" s="16"/>
    </row>
    <row r="948" spans="3:4" ht="12.75">
      <c r="C948" s="16"/>
      <c r="D948" s="16"/>
    </row>
    <row r="949" spans="3:4" ht="12.75">
      <c r="C949" s="16"/>
      <c r="D949" s="16"/>
    </row>
    <row r="950" spans="3:4" ht="12.75">
      <c r="C950" s="16"/>
      <c r="D950" s="16"/>
    </row>
    <row r="951" spans="3:4" ht="12.75">
      <c r="C951" s="16"/>
      <c r="D951" s="16"/>
    </row>
    <row r="952" spans="3:4" ht="12.75">
      <c r="C952" s="16"/>
      <c r="D952" s="16"/>
    </row>
    <row r="953" spans="3:4" ht="12.75">
      <c r="C953" s="16"/>
      <c r="D953" s="16"/>
    </row>
    <row r="954" spans="3:4" ht="12.75">
      <c r="C954" s="16"/>
      <c r="D954" s="16"/>
    </row>
    <row r="955" spans="3:4" ht="12.75">
      <c r="C955" s="16"/>
      <c r="D955" s="16"/>
    </row>
    <row r="956" spans="3:4" ht="12.75">
      <c r="C956" s="16"/>
      <c r="D956" s="16"/>
    </row>
    <row r="957" spans="3:4" ht="12.75">
      <c r="C957" s="16"/>
      <c r="D957" s="16"/>
    </row>
    <row r="958" spans="3:4" ht="12.75">
      <c r="C958" s="16"/>
      <c r="D958" s="16"/>
    </row>
    <row r="959" spans="3:4" ht="12.75">
      <c r="C959" s="16"/>
      <c r="D959" s="16"/>
    </row>
    <row r="960" spans="3:4" ht="12.75">
      <c r="C960" s="16"/>
      <c r="D960" s="16"/>
    </row>
    <row r="961" spans="3:4" ht="12.75">
      <c r="C961" s="16"/>
      <c r="D961" s="16"/>
    </row>
    <row r="962" spans="3:4" ht="12.75">
      <c r="C962" s="16"/>
      <c r="D962" s="16"/>
    </row>
    <row r="963" spans="3:4" ht="12.75">
      <c r="C963" s="16"/>
      <c r="D963" s="16"/>
    </row>
    <row r="964" spans="3:4" ht="12.75">
      <c r="C964" s="16"/>
      <c r="D964" s="16"/>
    </row>
    <row r="965" spans="3:4" ht="12.75">
      <c r="C965" s="16"/>
      <c r="D965" s="16"/>
    </row>
    <row r="966" spans="3:4" ht="12.75">
      <c r="C966" s="16"/>
      <c r="D966" s="16"/>
    </row>
    <row r="967" spans="3:4" ht="12.75">
      <c r="C967" s="16"/>
      <c r="D967" s="16"/>
    </row>
    <row r="968" spans="3:4" ht="12.75">
      <c r="C968" s="16"/>
      <c r="D968" s="16"/>
    </row>
    <row r="969" spans="3:4" ht="12.75">
      <c r="C969" s="16"/>
      <c r="D969" s="16"/>
    </row>
    <row r="970" spans="3:4" ht="12.75">
      <c r="C970" s="16"/>
      <c r="D970" s="16"/>
    </row>
    <row r="971" spans="3:4" ht="12.75">
      <c r="C971" s="16"/>
      <c r="D971" s="16"/>
    </row>
    <row r="972" spans="3:4" ht="12.75">
      <c r="C972" s="16"/>
      <c r="D972" s="16"/>
    </row>
    <row r="973" spans="3:4" ht="12.75">
      <c r="C973" s="16"/>
      <c r="D973" s="16"/>
    </row>
    <row r="974" spans="3:4" ht="12.75">
      <c r="C974" s="16"/>
      <c r="D974" s="16"/>
    </row>
    <row r="975" spans="3:4" ht="12.75">
      <c r="C975" s="16"/>
      <c r="D975" s="16"/>
    </row>
    <row r="976" spans="3:4" ht="12.75">
      <c r="C976" s="16"/>
      <c r="D976" s="16"/>
    </row>
    <row r="977" spans="3:4" ht="12.75">
      <c r="C977" s="16"/>
      <c r="D977" s="16"/>
    </row>
    <row r="978" spans="3:4" ht="12.75">
      <c r="C978" s="16"/>
      <c r="D978" s="16"/>
    </row>
    <row r="979" spans="3:4" ht="12.75">
      <c r="C979" s="16"/>
      <c r="D979" s="16"/>
    </row>
    <row r="980" spans="3:4" ht="12.75">
      <c r="C980" s="16"/>
      <c r="D980" s="16"/>
    </row>
    <row r="981" spans="3:4" ht="12.75">
      <c r="C981" s="16"/>
      <c r="D981" s="16"/>
    </row>
    <row r="982" spans="3:4" ht="12.75">
      <c r="C982" s="16"/>
      <c r="D982" s="16"/>
    </row>
    <row r="983" spans="3:4" ht="12.75">
      <c r="C983" s="16"/>
      <c r="D983" s="16"/>
    </row>
    <row r="984" spans="3:4" ht="12.75">
      <c r="C984" s="16"/>
      <c r="D984" s="16"/>
    </row>
    <row r="985" spans="3:4" ht="12.75">
      <c r="C985" s="16"/>
      <c r="D985" s="16"/>
    </row>
    <row r="986" spans="3:4" ht="12.75">
      <c r="C986" s="16"/>
      <c r="D986" s="16"/>
    </row>
    <row r="987" spans="3:4" ht="12.75">
      <c r="C987" s="16"/>
      <c r="D987" s="16"/>
    </row>
    <row r="988" spans="3:4" ht="12.75">
      <c r="C988" s="16"/>
      <c r="D988" s="16"/>
    </row>
    <row r="989" spans="3:4" ht="12.75">
      <c r="C989" s="16"/>
      <c r="D989" s="16"/>
    </row>
    <row r="990" spans="3:4" ht="12.75">
      <c r="C990" s="16"/>
      <c r="D990" s="16"/>
    </row>
    <row r="991" spans="3:4" ht="12.75">
      <c r="C991" s="16"/>
      <c r="D991" s="16"/>
    </row>
    <row r="992" spans="3:4" ht="12.75">
      <c r="C992" s="16"/>
      <c r="D992" s="16"/>
    </row>
    <row r="993" spans="3:4" ht="12.75">
      <c r="C993" s="16"/>
      <c r="D993" s="16"/>
    </row>
    <row r="994" spans="3:4" ht="12.75">
      <c r="C994" s="16"/>
      <c r="D994" s="16"/>
    </row>
    <row r="995" spans="3:4" ht="12.75">
      <c r="C995" s="16"/>
      <c r="D995" s="16"/>
    </row>
    <row r="996" spans="3:4" ht="12.75">
      <c r="C996" s="16"/>
      <c r="D996" s="16"/>
    </row>
    <row r="997" spans="3:4" ht="12.75">
      <c r="C997" s="16"/>
      <c r="D997" s="16"/>
    </row>
    <row r="998" spans="3:4" ht="12.75">
      <c r="C998" s="16"/>
      <c r="D998" s="16"/>
    </row>
    <row r="999" spans="3:4" ht="12.75">
      <c r="C999" s="16"/>
      <c r="D999" s="16"/>
    </row>
    <row r="1000" spans="3:4" ht="12.75">
      <c r="C1000" s="16"/>
      <c r="D1000" s="16"/>
    </row>
    <row r="1001" spans="3:4" ht="12.75">
      <c r="C1001" s="16"/>
      <c r="D1001" s="16"/>
    </row>
    <row r="1002" spans="3:4" ht="12.75">
      <c r="C1002" s="16"/>
      <c r="D1002" s="16"/>
    </row>
    <row r="1003" spans="3:4" ht="12.75">
      <c r="C1003" s="16"/>
      <c r="D1003" s="16"/>
    </row>
    <row r="1004" spans="3:4" ht="12.75">
      <c r="C1004" s="16"/>
      <c r="D1004" s="16"/>
    </row>
    <row r="1005" spans="3:4" ht="12.75">
      <c r="C1005" s="16"/>
      <c r="D1005" s="16"/>
    </row>
    <row r="1006" spans="3:4" ht="12.75">
      <c r="C1006" s="16"/>
      <c r="D1006" s="16"/>
    </row>
    <row r="1007" spans="3:4" ht="12.75">
      <c r="C1007" s="16"/>
      <c r="D1007" s="16"/>
    </row>
    <row r="1008" spans="3:4" ht="12.75">
      <c r="C1008" s="16"/>
      <c r="D1008" s="16"/>
    </row>
    <row r="1009" spans="3:4" ht="12.75">
      <c r="C1009" s="16"/>
      <c r="D1009" s="16"/>
    </row>
    <row r="1010" spans="3:4" ht="12.75">
      <c r="C1010" s="16"/>
      <c r="D1010" s="16"/>
    </row>
    <row r="1011" spans="3:4" ht="12.75">
      <c r="C1011" s="16"/>
      <c r="D1011" s="16"/>
    </row>
    <row r="1012" spans="3:4" ht="12.75">
      <c r="C1012" s="16"/>
      <c r="D1012" s="16"/>
    </row>
    <row r="1013" spans="3:4" ht="12.75">
      <c r="C1013" s="16"/>
      <c r="D1013" s="16"/>
    </row>
    <row r="1014" spans="3:4" ht="12.75">
      <c r="C1014" s="16"/>
      <c r="D1014" s="16"/>
    </row>
    <row r="1015" spans="3:4" ht="12.75">
      <c r="C1015" s="16"/>
      <c r="D1015" s="16"/>
    </row>
    <row r="1016" spans="3:4" ht="12.75">
      <c r="C1016" s="16"/>
      <c r="D1016" s="16"/>
    </row>
    <row r="1017" spans="3:4" ht="12.75">
      <c r="C1017" s="16"/>
      <c r="D1017" s="16"/>
    </row>
    <row r="1018" spans="3:4" ht="12.75">
      <c r="C1018" s="16"/>
      <c r="D1018" s="16"/>
    </row>
    <row r="1019" spans="3:4" ht="12.75">
      <c r="C1019" s="16"/>
      <c r="D1019" s="16"/>
    </row>
    <row r="1020" spans="3:4" ht="12.75">
      <c r="C1020" s="16"/>
      <c r="D1020" s="16"/>
    </row>
    <row r="1021" spans="3:4" ht="12.75">
      <c r="C1021" s="16"/>
      <c r="D1021" s="16"/>
    </row>
    <row r="1022" spans="3:4" ht="12.75">
      <c r="C1022" s="16"/>
      <c r="D1022" s="16"/>
    </row>
    <row r="1023" spans="3:4" ht="12.75">
      <c r="C1023" s="16"/>
      <c r="D1023" s="16"/>
    </row>
    <row r="1024" spans="3:4" ht="12.75">
      <c r="C1024" s="16"/>
      <c r="D1024" s="16"/>
    </row>
    <row r="1025" spans="3:4" ht="12.75">
      <c r="C1025" s="16"/>
      <c r="D1025" s="16"/>
    </row>
    <row r="1026" spans="3:4" ht="12.75">
      <c r="C1026" s="16"/>
      <c r="D1026" s="16"/>
    </row>
    <row r="1027" spans="3:4" ht="12.75">
      <c r="C1027" s="16"/>
      <c r="D1027" s="16"/>
    </row>
    <row r="1028" spans="3:4" ht="12.75">
      <c r="C1028" s="16"/>
      <c r="D1028" s="16"/>
    </row>
    <row r="1029" spans="3:4" ht="12.75">
      <c r="C1029" s="16"/>
      <c r="D1029" s="16"/>
    </row>
    <row r="1030" spans="3:4" ht="12.75">
      <c r="C1030" s="16"/>
      <c r="D1030" s="16"/>
    </row>
    <row r="1031" spans="3:4" ht="12.75">
      <c r="C1031" s="16"/>
      <c r="D1031" s="16"/>
    </row>
    <row r="1032" spans="3:4" ht="12.75">
      <c r="C1032" s="16"/>
      <c r="D1032" s="16"/>
    </row>
    <row r="1033" spans="3:4" ht="12.75">
      <c r="C1033" s="16"/>
      <c r="D1033" s="16"/>
    </row>
    <row r="1034" spans="3:4" ht="12.75">
      <c r="C1034" s="16"/>
      <c r="D1034" s="16"/>
    </row>
    <row r="1035" spans="3:4" ht="12.75">
      <c r="C1035" s="16"/>
      <c r="D1035" s="16"/>
    </row>
    <row r="1036" spans="3:4" ht="12.75">
      <c r="C1036" s="16"/>
      <c r="D1036" s="16"/>
    </row>
    <row r="1037" spans="3:4" ht="12.75">
      <c r="C1037" s="16"/>
      <c r="D1037" s="16"/>
    </row>
    <row r="1038" spans="3:4" ht="12.75">
      <c r="C1038" s="16"/>
      <c r="D1038" s="16"/>
    </row>
    <row r="1039" spans="3:4" ht="12.75">
      <c r="C1039" s="16"/>
      <c r="D1039" s="16"/>
    </row>
    <row r="1040" spans="3:4" ht="12.75">
      <c r="C1040" s="16"/>
      <c r="D1040" s="16"/>
    </row>
    <row r="1041" spans="3:4" ht="12.75">
      <c r="C1041" s="16"/>
      <c r="D1041" s="16"/>
    </row>
    <row r="1042" spans="3:4" ht="12.75">
      <c r="C1042" s="16"/>
      <c r="D1042" s="16"/>
    </row>
    <row r="1043" spans="3:4" ht="12.75">
      <c r="C1043" s="16"/>
      <c r="D1043" s="16"/>
    </row>
    <row r="1044" spans="3:4" ht="12.75">
      <c r="C1044" s="16"/>
      <c r="D1044" s="16"/>
    </row>
    <row r="1045" spans="3:4" ht="12.75">
      <c r="C1045" s="16"/>
      <c r="D1045" s="16"/>
    </row>
    <row r="1046" spans="3:4" ht="12.75">
      <c r="C1046" s="16"/>
      <c r="D1046" s="16"/>
    </row>
    <row r="1047" spans="3:4" ht="12.75">
      <c r="C1047" s="16"/>
      <c r="D1047" s="16"/>
    </row>
    <row r="1048" spans="3:4" ht="12.75">
      <c r="C1048" s="16"/>
      <c r="D1048" s="16"/>
    </row>
    <row r="1049" spans="3:4" ht="12.75">
      <c r="C1049" s="16"/>
      <c r="D1049" s="16"/>
    </row>
    <row r="1050" spans="3:4" ht="12.75">
      <c r="C1050" s="16"/>
      <c r="D1050" s="16"/>
    </row>
    <row r="1051" spans="3:4" ht="12.75">
      <c r="C1051" s="16"/>
      <c r="D1051" s="16"/>
    </row>
    <row r="1052" spans="3:4" ht="12.75">
      <c r="C1052" s="16"/>
      <c r="D1052" s="16"/>
    </row>
    <row r="1053" spans="3:4" ht="12.75">
      <c r="C1053" s="16"/>
      <c r="D1053" s="16"/>
    </row>
    <row r="1054" spans="3:4" ht="12.75">
      <c r="C1054" s="16"/>
      <c r="D1054" s="16"/>
    </row>
    <row r="1055" spans="3:4" ht="12.75">
      <c r="C1055" s="16"/>
      <c r="D1055" s="16"/>
    </row>
    <row r="1056" spans="3:4" ht="12.75">
      <c r="C1056" s="16"/>
      <c r="D1056" s="16"/>
    </row>
    <row r="1057" spans="3:4" ht="12.75">
      <c r="C1057" s="16"/>
      <c r="D1057" s="16"/>
    </row>
    <row r="1058" spans="3:4" ht="12.75">
      <c r="C1058" s="16"/>
      <c r="D1058" s="16"/>
    </row>
    <row r="1059" spans="3:4" ht="12.75">
      <c r="C1059" s="16"/>
      <c r="D1059" s="16"/>
    </row>
    <row r="1060" spans="3:4" ht="12.75">
      <c r="C1060" s="16"/>
      <c r="D1060" s="16"/>
    </row>
    <row r="1061" spans="3:4" ht="12.75">
      <c r="C1061" s="16"/>
      <c r="D1061" s="16"/>
    </row>
    <row r="1062" spans="3:4" ht="12.75">
      <c r="C1062" s="16"/>
      <c r="D1062" s="16"/>
    </row>
    <row r="1063" spans="3:4" ht="12.75">
      <c r="C1063" s="16"/>
      <c r="D1063" s="16"/>
    </row>
    <row r="1064" spans="3:4" ht="12.75">
      <c r="C1064" s="16"/>
      <c r="D1064" s="16"/>
    </row>
    <row r="1065" spans="3:4" ht="12.75">
      <c r="C1065" s="16"/>
      <c r="D1065" s="16"/>
    </row>
    <row r="1066" spans="3:4" ht="12.75">
      <c r="C1066" s="16"/>
      <c r="D1066" s="16"/>
    </row>
    <row r="1067" spans="3:4" ht="12.75">
      <c r="C1067" s="16"/>
      <c r="D1067" s="16"/>
    </row>
    <row r="1068" spans="3:4" ht="12.75">
      <c r="C1068" s="16"/>
      <c r="D1068" s="16"/>
    </row>
    <row r="1069" spans="3:4" ht="12.75">
      <c r="C1069" s="16"/>
      <c r="D1069" s="16"/>
    </row>
    <row r="1070" spans="3:4" ht="12.75">
      <c r="C1070" s="16"/>
      <c r="D1070" s="16"/>
    </row>
    <row r="1071" spans="3:4" ht="12.75">
      <c r="C1071" s="16"/>
      <c r="D1071" s="16"/>
    </row>
    <row r="1072" spans="3:4" ht="12.75">
      <c r="C1072" s="16"/>
      <c r="D1072" s="16"/>
    </row>
    <row r="1073" spans="3:4" ht="12.75">
      <c r="C1073" s="16"/>
      <c r="D1073" s="16"/>
    </row>
    <row r="1074" spans="3:4" ht="12.75">
      <c r="C1074" s="16"/>
      <c r="D1074" s="16"/>
    </row>
    <row r="1075" spans="3:4" ht="12.75">
      <c r="C1075" s="16"/>
      <c r="D1075" s="16"/>
    </row>
    <row r="1076" spans="3:4" ht="12.75">
      <c r="C1076" s="16"/>
      <c r="D1076" s="16"/>
    </row>
    <row r="1077" spans="3:4" ht="12.75">
      <c r="C1077" s="16"/>
      <c r="D1077" s="16"/>
    </row>
    <row r="1078" spans="3:4" ht="12.75">
      <c r="C1078" s="16"/>
      <c r="D1078" s="16"/>
    </row>
    <row r="1079" spans="3:4" ht="12.75">
      <c r="C1079" s="16"/>
      <c r="D1079" s="16"/>
    </row>
    <row r="1080" spans="3:4" ht="12.75">
      <c r="C1080" s="16"/>
      <c r="D1080" s="16"/>
    </row>
    <row r="1081" spans="3:4" ht="12.75">
      <c r="C1081" s="16"/>
      <c r="D1081" s="16"/>
    </row>
    <row r="1082" spans="3:4" ht="12.75">
      <c r="C1082" s="16"/>
      <c r="D1082" s="16"/>
    </row>
    <row r="1083" spans="3:4" ht="12.75">
      <c r="C1083" s="16"/>
      <c r="D1083" s="16"/>
    </row>
    <row r="1084" spans="3:4" ht="12.75">
      <c r="C1084" s="16"/>
      <c r="D1084" s="16"/>
    </row>
    <row r="1085" spans="3:4" ht="12.75">
      <c r="C1085" s="16"/>
      <c r="D1085" s="16"/>
    </row>
    <row r="1086" spans="3:4" ht="12.75">
      <c r="C1086" s="16"/>
      <c r="D1086" s="16"/>
    </row>
    <row r="1087" spans="3:4" ht="12.75">
      <c r="C1087" s="16"/>
      <c r="D1087" s="16"/>
    </row>
    <row r="1088" spans="3:4" ht="12.75">
      <c r="C1088" s="16"/>
      <c r="D1088" s="16"/>
    </row>
    <row r="1089" spans="3:4" ht="12.75">
      <c r="C1089" s="16"/>
      <c r="D1089" s="16"/>
    </row>
    <row r="1090" spans="3:4" ht="12.75">
      <c r="C1090" s="16"/>
      <c r="D1090" s="16"/>
    </row>
    <row r="1091" spans="3:4" ht="12.75">
      <c r="C1091" s="16"/>
      <c r="D1091" s="16"/>
    </row>
    <row r="1092" spans="3:4" ht="12.75">
      <c r="C1092" s="16"/>
      <c r="D1092" s="16"/>
    </row>
    <row r="1093" spans="3:4" ht="12.75">
      <c r="C1093" s="16"/>
      <c r="D1093" s="16"/>
    </row>
    <row r="1094" spans="3:4" ht="12.75">
      <c r="C1094" s="16"/>
      <c r="D1094" s="16"/>
    </row>
    <row r="1095" spans="3:4" ht="12.75">
      <c r="C1095" s="16"/>
      <c r="D1095" s="16"/>
    </row>
    <row r="1096" spans="3:4" ht="12.75">
      <c r="C1096" s="16"/>
      <c r="D1096" s="16"/>
    </row>
    <row r="1097" spans="3:4" ht="12.75">
      <c r="C1097" s="16"/>
      <c r="D1097" s="16"/>
    </row>
    <row r="1098" spans="3:4" ht="12.75">
      <c r="C1098" s="16"/>
      <c r="D1098" s="16"/>
    </row>
    <row r="1099" spans="3:4" ht="12.75">
      <c r="C1099" s="16"/>
      <c r="D1099" s="16"/>
    </row>
    <row r="1100" spans="3:4" ht="12.75">
      <c r="C1100" s="16"/>
      <c r="D1100" s="16"/>
    </row>
    <row r="1101" spans="3:4" ht="12.75">
      <c r="C1101" s="16"/>
      <c r="D1101" s="16"/>
    </row>
    <row r="1102" spans="3:4" ht="12.75">
      <c r="C1102" s="16"/>
      <c r="D1102" s="16"/>
    </row>
    <row r="1103" spans="3:4" ht="12.75">
      <c r="C1103" s="16"/>
      <c r="D1103" s="16"/>
    </row>
    <row r="1104" spans="3:4" ht="12.75">
      <c r="C1104" s="16"/>
      <c r="D1104" s="16"/>
    </row>
    <row r="1105" spans="3:4" ht="12.75">
      <c r="C1105" s="16"/>
      <c r="D1105" s="16"/>
    </row>
    <row r="1106" spans="3:4" ht="12.75">
      <c r="C1106" s="16"/>
      <c r="D1106" s="16"/>
    </row>
    <row r="1107" spans="3:4" ht="12.75">
      <c r="C1107" s="16"/>
      <c r="D1107" s="16"/>
    </row>
    <row r="1108" spans="3:4" ht="12.75">
      <c r="C1108" s="16"/>
      <c r="D1108" s="16"/>
    </row>
    <row r="1109" spans="3:4" ht="12.75">
      <c r="C1109" s="16"/>
      <c r="D1109" s="16"/>
    </row>
    <row r="1110" spans="3:4" ht="12.75">
      <c r="C1110" s="16"/>
      <c r="D1110" s="16"/>
    </row>
    <row r="1111" spans="3:4" ht="12.75">
      <c r="C1111" s="16"/>
      <c r="D1111" s="16"/>
    </row>
    <row r="1112" spans="3:4" ht="12.75">
      <c r="C1112" s="16"/>
      <c r="D1112" s="16"/>
    </row>
    <row r="1113" spans="3:4" ht="12.75">
      <c r="C1113" s="16"/>
      <c r="D1113" s="16"/>
    </row>
    <row r="1114" spans="3:4" ht="12.75">
      <c r="C1114" s="16"/>
      <c r="D1114" s="16"/>
    </row>
    <row r="1115" spans="3:4" ht="12.75">
      <c r="C1115" s="16"/>
      <c r="D1115" s="16"/>
    </row>
    <row r="1116" spans="3:4" ht="12.75">
      <c r="C1116" s="16"/>
      <c r="D1116" s="16"/>
    </row>
    <row r="1117" spans="3:4" ht="12.75">
      <c r="C1117" s="16"/>
      <c r="D1117" s="16"/>
    </row>
    <row r="1118" spans="3:4" ht="12.75">
      <c r="C1118" s="16"/>
      <c r="D1118" s="16"/>
    </row>
    <row r="1119" spans="3:4" ht="12.75">
      <c r="C1119" s="16"/>
      <c r="D1119" s="16"/>
    </row>
    <row r="1120" spans="3:4" ht="12.75">
      <c r="C1120" s="16"/>
      <c r="D1120" s="16"/>
    </row>
    <row r="1121" spans="3:4" ht="12.75">
      <c r="C1121" s="16"/>
      <c r="D1121" s="16"/>
    </row>
    <row r="1122" spans="3:4" ht="12.75">
      <c r="C1122" s="16"/>
      <c r="D1122" s="16"/>
    </row>
    <row r="1123" spans="3:4" ht="12.75">
      <c r="C1123" s="16"/>
      <c r="D1123" s="16"/>
    </row>
    <row r="1124" spans="3:4" ht="12.75">
      <c r="C1124" s="16"/>
      <c r="D1124" s="16"/>
    </row>
    <row r="1125" spans="3:4" ht="12.75">
      <c r="C1125" s="16"/>
      <c r="D1125" s="16"/>
    </row>
    <row r="1126" spans="3:4" ht="12.75">
      <c r="C1126" s="16"/>
      <c r="D1126" s="16"/>
    </row>
    <row r="1127" spans="3:4" ht="12.75">
      <c r="C1127" s="16"/>
      <c r="D1127" s="16"/>
    </row>
    <row r="1128" spans="3:4" ht="12.75">
      <c r="C1128" s="16"/>
      <c r="D1128" s="16"/>
    </row>
    <row r="1129" spans="3:4" ht="12.75">
      <c r="C1129" s="16"/>
      <c r="D1129" s="16"/>
    </row>
    <row r="1130" spans="3:4" ht="12.75">
      <c r="C1130" s="16"/>
      <c r="D1130" s="16"/>
    </row>
    <row r="1131" spans="3:4" ht="12.75">
      <c r="C1131" s="16"/>
      <c r="D1131" s="16"/>
    </row>
    <row r="1132" spans="3:4" ht="12.75">
      <c r="C1132" s="16"/>
      <c r="D1132" s="16"/>
    </row>
    <row r="1133" spans="3:4" ht="12.75">
      <c r="C1133" s="16"/>
      <c r="D1133" s="16"/>
    </row>
    <row r="1134" spans="3:4" ht="12.75">
      <c r="C1134" s="16"/>
      <c r="D1134" s="16"/>
    </row>
    <row r="1135" spans="3:4" ht="12.75">
      <c r="C1135" s="16"/>
      <c r="D1135" s="16"/>
    </row>
    <row r="1136" spans="3:4" ht="12.75">
      <c r="C1136" s="16"/>
      <c r="D1136" s="16"/>
    </row>
    <row r="1137" spans="3:4" ht="12.75">
      <c r="C1137" s="16"/>
      <c r="D1137" s="16"/>
    </row>
    <row r="1138" spans="3:4" ht="12.75">
      <c r="C1138" s="16"/>
      <c r="D1138" s="16"/>
    </row>
    <row r="1139" spans="3:4" ht="12.75">
      <c r="C1139" s="16"/>
      <c r="D1139" s="16"/>
    </row>
    <row r="1140" spans="3:4" ht="12.75">
      <c r="C1140" s="16"/>
      <c r="D1140" s="16"/>
    </row>
    <row r="1141" spans="3:4" ht="12.75">
      <c r="C1141" s="16"/>
      <c r="D1141" s="16"/>
    </row>
    <row r="1142" spans="3:4" ht="12.75">
      <c r="C1142" s="16"/>
      <c r="D1142" s="16"/>
    </row>
    <row r="1143" spans="3:4" ht="12.75">
      <c r="C1143" s="16"/>
      <c r="D1143" s="16"/>
    </row>
    <row r="1144" spans="3:4" ht="12.75">
      <c r="C1144" s="16"/>
      <c r="D1144" s="16"/>
    </row>
    <row r="1145" spans="3:4" ht="12.75">
      <c r="C1145" s="16"/>
      <c r="D1145" s="16"/>
    </row>
    <row r="1146" spans="3:4" ht="12.75">
      <c r="C1146" s="16"/>
      <c r="D1146" s="16"/>
    </row>
    <row r="1147" spans="3:4" ht="12.75">
      <c r="C1147" s="16"/>
      <c r="D1147" s="16"/>
    </row>
    <row r="1148" spans="3:4" ht="12.75">
      <c r="C1148" s="16"/>
      <c r="D1148" s="16"/>
    </row>
    <row r="1149" spans="3:4" ht="12.75">
      <c r="C1149" s="16"/>
      <c r="D1149" s="16"/>
    </row>
    <row r="1150" spans="3:4" ht="12.75">
      <c r="C1150" s="16"/>
      <c r="D1150" s="16"/>
    </row>
    <row r="1151" spans="3:4" ht="12.75">
      <c r="C1151" s="16"/>
      <c r="D1151" s="16"/>
    </row>
    <row r="1152" spans="3:4" ht="12.75">
      <c r="C1152" s="16"/>
      <c r="D1152" s="16"/>
    </row>
    <row r="1153" spans="3:4" ht="12.75">
      <c r="C1153" s="16"/>
      <c r="D1153" s="16"/>
    </row>
    <row r="1154" spans="3:4" ht="12.75">
      <c r="C1154" s="16"/>
      <c r="D1154" s="16"/>
    </row>
    <row r="1155" spans="3:4" ht="12.75">
      <c r="C1155" s="16"/>
      <c r="D1155" s="16"/>
    </row>
    <row r="1156" spans="3:4" ht="12.75">
      <c r="C1156" s="16"/>
      <c r="D1156" s="16"/>
    </row>
    <row r="1157" spans="3:4" ht="12.75">
      <c r="C1157" s="16"/>
      <c r="D1157" s="16"/>
    </row>
    <row r="1158" spans="3:4" ht="12.75">
      <c r="C1158" s="16"/>
      <c r="D1158" s="16"/>
    </row>
    <row r="1159" spans="3:4" ht="12.75">
      <c r="C1159" s="16"/>
      <c r="D1159" s="16"/>
    </row>
    <row r="1160" spans="3:4" ht="12.75">
      <c r="C1160" s="16"/>
      <c r="D1160" s="16"/>
    </row>
    <row r="1161" spans="3:4" ht="12.75">
      <c r="C1161" s="16"/>
      <c r="D1161" s="16"/>
    </row>
    <row r="1162" spans="3:4" ht="12.75">
      <c r="C1162" s="16"/>
      <c r="D1162" s="16"/>
    </row>
    <row r="1163" spans="3:4" ht="12.75">
      <c r="C1163" s="16"/>
      <c r="D1163" s="16"/>
    </row>
    <row r="1164" spans="3:4" ht="12.75">
      <c r="C1164" s="16"/>
      <c r="D1164" s="16"/>
    </row>
    <row r="1165" spans="3:4" ht="12.75">
      <c r="C1165" s="16"/>
      <c r="D1165" s="16"/>
    </row>
    <row r="1166" spans="3:4" ht="12.75">
      <c r="C1166" s="16"/>
      <c r="D1166" s="16"/>
    </row>
    <row r="1167" spans="3:4" ht="12.75">
      <c r="C1167" s="16"/>
      <c r="D1167" s="16"/>
    </row>
    <row r="1168" spans="3:4" ht="12.75">
      <c r="C1168" s="16"/>
      <c r="D1168" s="16"/>
    </row>
    <row r="1169" spans="3:4" ht="12.75">
      <c r="C1169" s="16"/>
      <c r="D1169" s="16"/>
    </row>
    <row r="1170" spans="3:4" ht="12.75">
      <c r="C1170" s="16"/>
      <c r="D1170" s="16"/>
    </row>
    <row r="1171" spans="3:4" ht="12.75">
      <c r="C1171" s="16"/>
      <c r="D1171" s="16"/>
    </row>
    <row r="1172" spans="3:4" ht="12.75">
      <c r="C1172" s="16"/>
      <c r="D1172" s="16"/>
    </row>
    <row r="1173" spans="3:4" ht="12.75">
      <c r="C1173" s="16"/>
      <c r="D1173" s="16"/>
    </row>
    <row r="1174" spans="3:4" ht="12.75">
      <c r="C1174" s="16"/>
      <c r="D1174" s="16"/>
    </row>
    <row r="1175" spans="3:4" ht="12.75">
      <c r="C1175" s="16"/>
      <c r="D1175" s="16"/>
    </row>
    <row r="1176" spans="3:4" ht="12.75">
      <c r="C1176" s="16"/>
      <c r="D1176" s="16"/>
    </row>
    <row r="1177" spans="3:4" ht="12.75">
      <c r="C1177" s="16"/>
      <c r="D1177" s="16"/>
    </row>
    <row r="1178" spans="3:4" ht="12.75">
      <c r="C1178" s="16"/>
      <c r="D1178" s="16"/>
    </row>
    <row r="1179" spans="3:4" ht="12.75">
      <c r="C1179" s="16"/>
      <c r="D1179" s="16"/>
    </row>
    <row r="1180" spans="3:4" ht="12.75">
      <c r="C1180" s="16"/>
      <c r="D1180" s="16"/>
    </row>
    <row r="1181" spans="3:4" ht="12.75">
      <c r="C1181" s="16"/>
      <c r="D1181" s="16"/>
    </row>
    <row r="1182" spans="3:4" ht="12.75">
      <c r="C1182" s="16"/>
      <c r="D1182" s="16"/>
    </row>
    <row r="1183" spans="3:4" ht="12.75">
      <c r="C1183" s="16"/>
      <c r="D1183" s="16"/>
    </row>
    <row r="1184" spans="3:4" ht="12.75">
      <c r="C1184" s="16"/>
      <c r="D1184" s="16"/>
    </row>
    <row r="1185" spans="3:4" ht="12.75">
      <c r="C1185" s="16"/>
      <c r="D1185" s="16"/>
    </row>
    <row r="1186" spans="3:4" ht="12.75">
      <c r="C1186" s="16"/>
      <c r="D1186" s="16"/>
    </row>
    <row r="1187" spans="3:4" ht="12.75">
      <c r="C1187" s="16"/>
      <c r="D1187" s="16"/>
    </row>
    <row r="1188" spans="3:4" ht="12.75">
      <c r="C1188" s="16"/>
      <c r="D1188" s="16"/>
    </row>
    <row r="1189" spans="3:4" ht="12.75">
      <c r="C1189" s="16"/>
      <c r="D1189" s="16"/>
    </row>
    <row r="1190" spans="3:4" ht="12.75">
      <c r="C1190" s="16"/>
      <c r="D1190" s="16"/>
    </row>
    <row r="1191" spans="3:4" ht="12.75">
      <c r="C1191" s="16"/>
      <c r="D1191" s="16"/>
    </row>
    <row r="1192" spans="3:4" ht="12.75">
      <c r="C1192" s="16"/>
      <c r="D1192" s="16"/>
    </row>
    <row r="1193" spans="3:4" ht="12.75">
      <c r="C1193" s="16"/>
      <c r="D1193" s="16"/>
    </row>
    <row r="1194" spans="3:4" ht="12.75">
      <c r="C1194" s="16"/>
      <c r="D1194" s="16"/>
    </row>
    <row r="1195" spans="3:4" ht="12.75">
      <c r="C1195" s="16"/>
      <c r="D1195" s="16"/>
    </row>
    <row r="1196" spans="3:4" ht="12.75">
      <c r="C1196" s="16"/>
      <c r="D1196" s="16"/>
    </row>
    <row r="1197" spans="3:4" ht="12.75">
      <c r="C1197" s="16"/>
      <c r="D1197" s="16"/>
    </row>
    <row r="1198" spans="3:4" ht="12.75">
      <c r="C1198" s="16"/>
      <c r="D1198" s="16"/>
    </row>
    <row r="1199" spans="3:4" ht="12.75">
      <c r="C1199" s="16"/>
      <c r="D1199" s="16"/>
    </row>
    <row r="1200" spans="3:4" ht="12.75">
      <c r="C1200" s="16"/>
      <c r="D1200" s="16"/>
    </row>
    <row r="1201" spans="3:4" ht="12.75">
      <c r="C1201" s="16"/>
      <c r="D1201" s="16"/>
    </row>
    <row r="1202" spans="3:4" ht="12.75">
      <c r="C1202" s="16"/>
      <c r="D1202" s="16"/>
    </row>
    <row r="1203" spans="3:4" ht="12.75">
      <c r="C1203" s="16"/>
      <c r="D1203" s="16"/>
    </row>
    <row r="1204" spans="3:4" ht="12.75">
      <c r="C1204" s="16"/>
      <c r="D1204" s="16"/>
    </row>
    <row r="1205" spans="3:4" ht="12.75">
      <c r="C1205" s="16"/>
      <c r="D1205" s="16"/>
    </row>
    <row r="1206" spans="3:4" ht="12.75">
      <c r="C1206" s="16"/>
      <c r="D1206" s="16"/>
    </row>
    <row r="1207" spans="3:4" ht="12.75">
      <c r="C1207" s="16"/>
      <c r="D1207" s="16"/>
    </row>
    <row r="1208" spans="3:4" ht="12.75">
      <c r="C1208" s="16"/>
      <c r="D1208" s="16"/>
    </row>
    <row r="1209" spans="3:4" ht="12.75">
      <c r="C1209" s="16"/>
      <c r="D1209" s="16"/>
    </row>
    <row r="1210" spans="3:4" ht="12.75">
      <c r="C1210" s="16"/>
      <c r="D1210" s="16"/>
    </row>
    <row r="1211" spans="3:4" ht="12.75">
      <c r="C1211" s="16"/>
      <c r="D1211" s="16"/>
    </row>
    <row r="1212" spans="3:4" ht="12.75">
      <c r="C1212" s="16"/>
      <c r="D1212" s="16"/>
    </row>
    <row r="1213" spans="3:4" ht="12.75">
      <c r="C1213" s="16"/>
      <c r="D1213" s="16"/>
    </row>
    <row r="1214" spans="3:4" ht="12.75">
      <c r="C1214" s="16"/>
      <c r="D1214" s="16"/>
    </row>
    <row r="1215" spans="3:4" ht="12.75">
      <c r="C1215" s="16"/>
      <c r="D1215" s="16"/>
    </row>
    <row r="1216" spans="3:4" ht="12.75">
      <c r="C1216" s="16"/>
      <c r="D1216" s="16"/>
    </row>
    <row r="1217" spans="3:4" ht="12.75">
      <c r="C1217" s="16"/>
      <c r="D1217" s="16"/>
    </row>
    <row r="1218" spans="3:4" ht="12.75">
      <c r="C1218" s="16"/>
      <c r="D1218" s="16"/>
    </row>
    <row r="1219" spans="3:4" ht="12.75">
      <c r="C1219" s="16"/>
      <c r="D1219" s="16"/>
    </row>
    <row r="1220" spans="3:4" ht="12.75">
      <c r="C1220" s="16"/>
      <c r="D1220" s="16"/>
    </row>
    <row r="1221" spans="3:4" ht="12.75">
      <c r="C1221" s="16"/>
      <c r="D1221" s="16"/>
    </row>
    <row r="1222" spans="3:4" ht="12.75">
      <c r="C1222" s="16"/>
      <c r="D1222" s="16"/>
    </row>
    <row r="1223" spans="3:4" ht="12.75">
      <c r="C1223" s="16"/>
      <c r="D1223" s="16"/>
    </row>
    <row r="1224" spans="3:4" ht="12.75">
      <c r="C1224" s="16"/>
      <c r="D1224" s="16"/>
    </row>
    <row r="1225" spans="3:4" ht="12.75">
      <c r="C1225" s="16"/>
      <c r="D1225" s="16"/>
    </row>
    <row r="1226" spans="3:4" ht="12.75">
      <c r="C1226" s="16"/>
      <c r="D1226" s="16"/>
    </row>
    <row r="1227" spans="3:4" ht="12.75">
      <c r="C1227" s="16"/>
      <c r="D1227" s="16"/>
    </row>
    <row r="1228" spans="3:4" ht="12.75">
      <c r="C1228" s="16"/>
      <c r="D1228" s="16"/>
    </row>
    <row r="1229" spans="3:4" ht="12.75">
      <c r="C1229" s="16"/>
      <c r="D1229" s="16"/>
    </row>
    <row r="1230" spans="3:4" ht="12.75">
      <c r="C1230" s="16"/>
      <c r="D1230" s="16"/>
    </row>
    <row r="1231" spans="3:4" ht="12.75">
      <c r="C1231" s="16"/>
      <c r="D1231" s="16"/>
    </row>
    <row r="1232" spans="3:4" ht="12.75">
      <c r="C1232" s="16"/>
      <c r="D1232" s="16"/>
    </row>
    <row r="1233" spans="3:4" ht="12.75">
      <c r="C1233" s="16"/>
      <c r="D1233" s="16"/>
    </row>
    <row r="1234" spans="3:4" ht="12.75">
      <c r="C1234" s="16"/>
      <c r="D1234" s="16"/>
    </row>
    <row r="1235" spans="3:4" ht="12.75">
      <c r="C1235" s="16"/>
      <c r="D1235" s="16"/>
    </row>
    <row r="1236" spans="3:4" ht="12.75">
      <c r="C1236" s="16"/>
      <c r="D1236" s="16"/>
    </row>
    <row r="1237" spans="3:4" ht="12.75">
      <c r="C1237" s="16"/>
      <c r="D1237" s="16"/>
    </row>
    <row r="1238" spans="3:4" ht="12.75">
      <c r="C1238" s="16"/>
      <c r="D1238" s="16"/>
    </row>
    <row r="1239" spans="3:4" ht="12.75">
      <c r="C1239" s="16"/>
      <c r="D1239" s="16"/>
    </row>
    <row r="1240" spans="3:4" ht="12.75">
      <c r="C1240" s="16"/>
      <c r="D1240" s="16"/>
    </row>
    <row r="1241" spans="3:4" ht="12.75">
      <c r="C1241" s="16"/>
      <c r="D1241" s="16"/>
    </row>
    <row r="1242" spans="3:4" ht="12.75">
      <c r="C1242" s="16"/>
      <c r="D1242" s="16"/>
    </row>
    <row r="1243" spans="3:4" ht="12.75">
      <c r="C1243" s="16"/>
      <c r="D1243" s="16"/>
    </row>
    <row r="1244" spans="3:4" ht="12.75">
      <c r="C1244" s="16"/>
      <c r="D1244" s="16"/>
    </row>
    <row r="1245" spans="3:4" ht="12.75">
      <c r="C1245" s="16"/>
      <c r="D1245" s="16"/>
    </row>
    <row r="1246" spans="3:4" ht="12.75">
      <c r="C1246" s="16"/>
      <c r="D1246" s="16"/>
    </row>
    <row r="1247" spans="3:4" ht="12.75">
      <c r="C1247" s="16"/>
      <c r="D1247" s="16"/>
    </row>
    <row r="1248" spans="3:4" ht="12.75">
      <c r="C1248" s="16"/>
      <c r="D1248" s="16"/>
    </row>
    <row r="1249" spans="3:4" ht="12.75">
      <c r="C1249" s="16"/>
      <c r="D1249" s="16"/>
    </row>
    <row r="1250" spans="3:4" ht="12.75">
      <c r="C1250" s="16"/>
      <c r="D1250" s="16"/>
    </row>
    <row r="1251" spans="3:4" ht="12.75">
      <c r="C1251" s="16"/>
      <c r="D1251" s="16"/>
    </row>
    <row r="1252" spans="3:4" ht="12.75">
      <c r="C1252" s="16"/>
      <c r="D1252" s="16"/>
    </row>
    <row r="1253" spans="3:4" ht="12.75">
      <c r="C1253" s="16"/>
      <c r="D1253" s="16"/>
    </row>
    <row r="1254" spans="3:4" ht="12.75">
      <c r="C1254" s="16"/>
      <c r="D1254" s="16"/>
    </row>
    <row r="1255" spans="3:4" ht="12.75">
      <c r="C1255" s="16"/>
      <c r="D1255" s="16"/>
    </row>
    <row r="1256" spans="3:4" ht="12.75">
      <c r="C1256" s="16"/>
      <c r="D1256" s="16"/>
    </row>
    <row r="1257" spans="3:4" ht="12.75">
      <c r="C1257" s="16"/>
      <c r="D1257" s="16"/>
    </row>
    <row r="1258" spans="3:4" ht="12.75">
      <c r="C1258" s="16"/>
      <c r="D1258" s="16"/>
    </row>
    <row r="1259" spans="3:4" ht="12.75">
      <c r="C1259" s="16"/>
      <c r="D1259" s="16"/>
    </row>
    <row r="1260" spans="3:4" ht="12.75">
      <c r="C1260" s="16"/>
      <c r="D1260" s="16"/>
    </row>
    <row r="1261" spans="3:4" ht="12.75">
      <c r="C1261" s="16"/>
      <c r="D1261" s="16"/>
    </row>
    <row r="1262" spans="3:4" ht="12.75">
      <c r="C1262" s="16"/>
      <c r="D1262" s="16"/>
    </row>
    <row r="1263" spans="3:4" ht="12.75">
      <c r="C1263" s="16"/>
      <c r="D1263" s="16"/>
    </row>
    <row r="1264" spans="3:4" ht="12.75">
      <c r="C1264" s="16"/>
      <c r="D1264" s="16"/>
    </row>
    <row r="1265" spans="3:4" ht="12.75">
      <c r="C1265" s="16"/>
      <c r="D1265" s="16"/>
    </row>
    <row r="1266" spans="3:4" ht="12.75">
      <c r="C1266" s="16"/>
      <c r="D1266" s="16"/>
    </row>
    <row r="1267" spans="3:4" ht="12.75">
      <c r="C1267" s="16"/>
      <c r="D1267" s="16"/>
    </row>
    <row r="1268" spans="3:4" ht="12.75">
      <c r="C1268" s="16"/>
      <c r="D1268" s="16"/>
    </row>
    <row r="1269" spans="3:4" ht="12.75">
      <c r="C1269" s="16"/>
      <c r="D1269" s="16"/>
    </row>
    <row r="1270" spans="3:4" ht="12.75">
      <c r="C1270" s="16"/>
      <c r="D1270" s="16"/>
    </row>
    <row r="1271" spans="3:4" ht="12.75">
      <c r="C1271" s="16"/>
      <c r="D1271" s="16"/>
    </row>
    <row r="1272" spans="3:4" ht="12.75">
      <c r="C1272" s="16"/>
      <c r="D1272" s="16"/>
    </row>
    <row r="1273" spans="3:4" ht="12.75">
      <c r="C1273" s="16"/>
      <c r="D1273" s="16"/>
    </row>
    <row r="1274" spans="3:4" ht="12.75">
      <c r="C1274" s="16"/>
      <c r="D1274" s="16"/>
    </row>
    <row r="1275" spans="3:4" ht="12.75">
      <c r="C1275" s="16"/>
      <c r="D1275" s="16"/>
    </row>
    <row r="1276" spans="3:4" ht="12.75">
      <c r="C1276" s="16"/>
      <c r="D1276" s="16"/>
    </row>
    <row r="1277" spans="3:4" ht="12.75">
      <c r="C1277" s="16"/>
      <c r="D1277" s="16"/>
    </row>
    <row r="1278" spans="3:4" ht="12.75">
      <c r="C1278" s="16"/>
      <c r="D1278" s="16"/>
    </row>
    <row r="1279" spans="3:4" ht="12.75">
      <c r="C1279" s="16"/>
      <c r="D1279" s="16"/>
    </row>
    <row r="1280" spans="3:4" ht="12.75">
      <c r="C1280" s="16"/>
      <c r="D1280" s="16"/>
    </row>
    <row r="1281" spans="3:4" ht="12.75">
      <c r="C1281" s="16"/>
      <c r="D1281" s="16"/>
    </row>
    <row r="1282" spans="3:4" ht="12.75">
      <c r="C1282" s="16"/>
      <c r="D1282" s="16"/>
    </row>
    <row r="1283" spans="3:4" ht="12.75">
      <c r="C1283" s="16"/>
      <c r="D1283" s="16"/>
    </row>
    <row r="1284" spans="3:4" ht="12.75">
      <c r="C1284" s="16"/>
      <c r="D1284" s="16"/>
    </row>
    <row r="1285" spans="3:4" ht="12.75">
      <c r="C1285" s="16"/>
      <c r="D1285" s="16"/>
    </row>
    <row r="1286" spans="3:4" ht="12.75">
      <c r="C1286" s="16"/>
      <c r="D1286" s="16"/>
    </row>
    <row r="1287" spans="3:4" ht="12.75">
      <c r="C1287" s="16"/>
      <c r="D1287" s="16"/>
    </row>
    <row r="1288" spans="3:4" ht="12.75">
      <c r="C1288" s="16"/>
      <c r="D1288" s="16"/>
    </row>
    <row r="1289" spans="3:4" ht="12.75">
      <c r="C1289" s="16"/>
      <c r="D1289" s="16"/>
    </row>
    <row r="1290" spans="3:4" ht="12.75">
      <c r="C1290" s="16"/>
      <c r="D1290" s="16"/>
    </row>
    <row r="1291" spans="3:4" ht="12.75">
      <c r="C1291" s="16"/>
      <c r="D1291" s="16"/>
    </row>
    <row r="1292" spans="3:4" ht="12.75">
      <c r="C1292" s="16"/>
      <c r="D1292" s="16"/>
    </row>
    <row r="1293" spans="3:4" ht="12.75">
      <c r="C1293" s="16"/>
      <c r="D1293" s="16"/>
    </row>
    <row r="1294" spans="3:4" ht="12.75">
      <c r="C1294" s="16"/>
      <c r="D1294" s="16"/>
    </row>
    <row r="1295" spans="3:4" ht="12.75">
      <c r="C1295" s="16"/>
      <c r="D1295" s="16"/>
    </row>
    <row r="1296" spans="3:4" ht="12.75">
      <c r="C1296" s="16"/>
      <c r="D1296" s="16"/>
    </row>
    <row r="1297" spans="3:4" ht="12.75">
      <c r="C1297" s="16"/>
      <c r="D1297" s="16"/>
    </row>
    <row r="1298" spans="3:4" ht="12.75">
      <c r="C1298" s="16"/>
      <c r="D1298" s="1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2"/>
  <sheetViews>
    <sheetView zoomScalePageLayoutView="0" workbookViewId="0" topLeftCell="A1">
      <selection activeCell="A17" sqref="A17:C20"/>
    </sheetView>
  </sheetViews>
  <sheetFormatPr defaultColWidth="9.140625" defaultRowHeight="12.75"/>
  <cols>
    <col min="1" max="1" width="19.7109375" style="16" customWidth="1"/>
    <col min="2" max="2" width="4.421875" style="21" customWidth="1"/>
    <col min="3" max="3" width="12.7109375" style="16" customWidth="1"/>
    <col min="4" max="4" width="5.421875" style="21" customWidth="1"/>
    <col min="5" max="5" width="14.8515625" style="21" customWidth="1"/>
    <col min="6" max="6" width="9.140625" style="21" customWidth="1"/>
    <col min="7" max="7" width="12.00390625" style="21" customWidth="1"/>
    <col min="8" max="8" width="14.140625" style="16" customWidth="1"/>
    <col min="9" max="9" width="22.57421875" style="21" customWidth="1"/>
    <col min="10" max="10" width="25.140625" style="21" customWidth="1"/>
    <col min="11" max="11" width="15.7109375" style="21" customWidth="1"/>
    <col min="12" max="12" width="14.140625" style="21" customWidth="1"/>
    <col min="13" max="13" width="9.57421875" style="21" customWidth="1"/>
    <col min="14" max="14" width="14.140625" style="21" customWidth="1"/>
    <col min="15" max="15" width="23.421875" style="21" customWidth="1"/>
    <col min="16" max="16" width="16.57421875" style="21" customWidth="1"/>
    <col min="17" max="17" width="41.00390625" style="21" customWidth="1"/>
    <col min="18" max="16384" width="9.140625" style="21" customWidth="1"/>
  </cols>
  <sheetData>
    <row r="1" spans="1:10" ht="15.75">
      <c r="A1" s="47" t="s">
        <v>58</v>
      </c>
      <c r="I1" s="48" t="s">
        <v>59</v>
      </c>
      <c r="J1" s="49" t="s">
        <v>60</v>
      </c>
    </row>
    <row r="2" spans="9:10" ht="12.75">
      <c r="I2" s="50" t="s">
        <v>61</v>
      </c>
      <c r="J2" s="51" t="s">
        <v>62</v>
      </c>
    </row>
    <row r="3" spans="1:10" ht="12.75">
      <c r="A3" s="52" t="s">
        <v>63</v>
      </c>
      <c r="I3" s="50" t="s">
        <v>64</v>
      </c>
      <c r="J3" s="51" t="s">
        <v>65</v>
      </c>
    </row>
    <row r="4" spans="9:10" ht="12.75">
      <c r="I4" s="50" t="s">
        <v>66</v>
      </c>
      <c r="J4" s="51" t="s">
        <v>65</v>
      </c>
    </row>
    <row r="5" spans="9:10" ht="13.5" thickBot="1">
      <c r="I5" s="53" t="s">
        <v>67</v>
      </c>
      <c r="J5" s="54" t="s">
        <v>68</v>
      </c>
    </row>
    <row r="10" ht="13.5" thickBot="1"/>
    <row r="11" spans="1:16" ht="12.75" customHeight="1" thickBot="1">
      <c r="A11" s="16" t="str">
        <f aca="true" t="shared" si="0" ref="A11:A20">P11</f>
        <v>IBVS 5583 </v>
      </c>
      <c r="B11" s="5" t="str">
        <f aca="true" t="shared" si="1" ref="B11:B20">IF(H11=INT(H11),"I","II")</f>
        <v>II</v>
      </c>
      <c r="C11" s="16">
        <f aca="true" t="shared" si="2" ref="C11:C20">1*G11</f>
        <v>52440.4349</v>
      </c>
      <c r="D11" s="21" t="str">
        <f aca="true" t="shared" si="3" ref="D11:D20">VLOOKUP(F11,I$1:J$5,2,FALSE)</f>
        <v>vis</v>
      </c>
      <c r="E11" s="55">
        <f>VLOOKUP(C11,A!C$21:E$973,3,FALSE)</f>
        <v>28414.540488194332</v>
      </c>
      <c r="F11" s="5" t="s">
        <v>67</v>
      </c>
      <c r="G11" s="21" t="str">
        <f aca="true" t="shared" si="4" ref="G11:G20">MID(I11,3,LEN(I11)-3)</f>
        <v>52440.4349</v>
      </c>
      <c r="H11" s="16">
        <f aca="true" t="shared" si="5" ref="H11:H20">1*K11</f>
        <v>28414.5</v>
      </c>
      <c r="I11" s="56" t="s">
        <v>69</v>
      </c>
      <c r="J11" s="57" t="s">
        <v>70</v>
      </c>
      <c r="K11" s="56">
        <v>28414.5</v>
      </c>
      <c r="L11" s="56" t="s">
        <v>71</v>
      </c>
      <c r="M11" s="57" t="s">
        <v>72</v>
      </c>
      <c r="N11" s="57" t="s">
        <v>73</v>
      </c>
      <c r="O11" s="58" t="s">
        <v>74</v>
      </c>
      <c r="P11" s="59" t="s">
        <v>75</v>
      </c>
    </row>
    <row r="12" spans="1:16" ht="12.75" customHeight="1" thickBot="1">
      <c r="A12" s="16" t="str">
        <f t="shared" si="0"/>
        <v>IBVS 5364 </v>
      </c>
      <c r="B12" s="5" t="str">
        <f t="shared" si="1"/>
        <v>II</v>
      </c>
      <c r="C12" s="16">
        <f t="shared" si="2"/>
        <v>52472.3579</v>
      </c>
      <c r="D12" s="21" t="str">
        <f t="shared" si="3"/>
        <v>vis</v>
      </c>
      <c r="E12" s="55">
        <f>VLOOKUP(C12,A!C$21:E$973,3,FALSE)</f>
        <v>28532.534337714573</v>
      </c>
      <c r="F12" s="5" t="s">
        <v>67</v>
      </c>
      <c r="G12" s="21" t="str">
        <f t="shared" si="4"/>
        <v>52472.3579</v>
      </c>
      <c r="H12" s="16">
        <f t="shared" si="5"/>
        <v>28532.5</v>
      </c>
      <c r="I12" s="56" t="s">
        <v>76</v>
      </c>
      <c r="J12" s="57" t="s">
        <v>77</v>
      </c>
      <c r="K12" s="56">
        <v>28532.5</v>
      </c>
      <c r="L12" s="56" t="s">
        <v>78</v>
      </c>
      <c r="M12" s="57" t="s">
        <v>72</v>
      </c>
      <c r="N12" s="57" t="s">
        <v>79</v>
      </c>
      <c r="O12" s="58" t="s">
        <v>80</v>
      </c>
      <c r="P12" s="59" t="s">
        <v>81</v>
      </c>
    </row>
    <row r="13" spans="1:16" ht="12.75" customHeight="1" thickBot="1">
      <c r="A13" s="16" t="str">
        <f t="shared" si="0"/>
        <v>IBVS 5364 </v>
      </c>
      <c r="B13" s="5" t="str">
        <f t="shared" si="1"/>
        <v>I</v>
      </c>
      <c r="C13" s="16">
        <f t="shared" si="2"/>
        <v>52472.4943</v>
      </c>
      <c r="D13" s="21" t="str">
        <f t="shared" si="3"/>
        <v>vis</v>
      </c>
      <c r="E13" s="55">
        <f>VLOOKUP(C13,A!C$21:E$973,3,FALSE)</f>
        <v>28533.038499637765</v>
      </c>
      <c r="F13" s="5" t="s">
        <v>67</v>
      </c>
      <c r="G13" s="21" t="str">
        <f t="shared" si="4"/>
        <v>52472.4943</v>
      </c>
      <c r="H13" s="16">
        <f t="shared" si="5"/>
        <v>28533</v>
      </c>
      <c r="I13" s="56" t="s">
        <v>82</v>
      </c>
      <c r="J13" s="57" t="s">
        <v>83</v>
      </c>
      <c r="K13" s="56">
        <v>28533</v>
      </c>
      <c r="L13" s="56" t="s">
        <v>84</v>
      </c>
      <c r="M13" s="57" t="s">
        <v>72</v>
      </c>
      <c r="N13" s="57" t="s">
        <v>79</v>
      </c>
      <c r="O13" s="58" t="s">
        <v>80</v>
      </c>
      <c r="P13" s="59" t="s">
        <v>81</v>
      </c>
    </row>
    <row r="14" spans="1:16" ht="12.75" customHeight="1" thickBot="1">
      <c r="A14" s="16" t="str">
        <f t="shared" si="0"/>
        <v>IBVS 5583 </v>
      </c>
      <c r="B14" s="5" t="str">
        <f t="shared" si="1"/>
        <v>II</v>
      </c>
      <c r="C14" s="16">
        <f t="shared" si="2"/>
        <v>52524.3125</v>
      </c>
      <c r="D14" s="21" t="str">
        <f t="shared" si="3"/>
        <v>vis</v>
      </c>
      <c r="E14" s="55">
        <f>VLOOKUP(C14,A!C$21:E$973,3,FALSE)</f>
        <v>28724.569022872096</v>
      </c>
      <c r="F14" s="5" t="s">
        <v>67</v>
      </c>
      <c r="G14" s="21" t="str">
        <f t="shared" si="4"/>
        <v>52524.3125</v>
      </c>
      <c r="H14" s="16">
        <f t="shared" si="5"/>
        <v>28724.5</v>
      </c>
      <c r="I14" s="56" t="s">
        <v>85</v>
      </c>
      <c r="J14" s="57" t="s">
        <v>86</v>
      </c>
      <c r="K14" s="56">
        <v>28724.5</v>
      </c>
      <c r="L14" s="56" t="s">
        <v>87</v>
      </c>
      <c r="M14" s="57" t="s">
        <v>72</v>
      </c>
      <c r="N14" s="57" t="s">
        <v>73</v>
      </c>
      <c r="O14" s="58" t="s">
        <v>74</v>
      </c>
      <c r="P14" s="59" t="s">
        <v>75</v>
      </c>
    </row>
    <row r="15" spans="1:16" ht="12.75" customHeight="1" thickBot="1">
      <c r="A15" s="16" t="str">
        <f t="shared" si="0"/>
        <v>IBVS 5690 </v>
      </c>
      <c r="B15" s="5" t="str">
        <f t="shared" si="1"/>
        <v>I</v>
      </c>
      <c r="C15" s="16">
        <f t="shared" si="2"/>
        <v>53528.9414</v>
      </c>
      <c r="D15" s="21" t="str">
        <f t="shared" si="3"/>
        <v>vis</v>
      </c>
      <c r="E15" s="55">
        <f>VLOOKUP(C15,A!C$21:E$973,3,FALSE)</f>
        <v>32437.8801543534</v>
      </c>
      <c r="F15" s="5" t="s">
        <v>67</v>
      </c>
      <c r="G15" s="21" t="str">
        <f t="shared" si="4"/>
        <v>53528.9414</v>
      </c>
      <c r="H15" s="16">
        <f t="shared" si="5"/>
        <v>32438</v>
      </c>
      <c r="I15" s="56" t="s">
        <v>99</v>
      </c>
      <c r="J15" s="57" t="s">
        <v>100</v>
      </c>
      <c r="K15" s="56">
        <v>32438</v>
      </c>
      <c r="L15" s="56" t="s">
        <v>101</v>
      </c>
      <c r="M15" s="57" t="s">
        <v>72</v>
      </c>
      <c r="N15" s="57" t="s">
        <v>79</v>
      </c>
      <c r="O15" s="58" t="s">
        <v>102</v>
      </c>
      <c r="P15" s="59" t="s">
        <v>103</v>
      </c>
    </row>
    <row r="16" spans="1:16" ht="12.75" customHeight="1" thickBot="1">
      <c r="A16" s="16" t="str">
        <f t="shared" si="0"/>
        <v>IBVS 5945 </v>
      </c>
      <c r="B16" s="5" t="str">
        <f t="shared" si="1"/>
        <v>I</v>
      </c>
      <c r="C16" s="16">
        <f t="shared" si="2"/>
        <v>55340.8212</v>
      </c>
      <c r="D16" s="21" t="str">
        <f t="shared" si="3"/>
        <v>vis</v>
      </c>
      <c r="E16" s="55">
        <f>VLOOKUP(C16,A!C$21:E$973,3,FALSE)</f>
        <v>39134.953501781565</v>
      </c>
      <c r="F16" s="5" t="s">
        <v>67</v>
      </c>
      <c r="G16" s="21" t="str">
        <f t="shared" si="4"/>
        <v>55340.8212</v>
      </c>
      <c r="H16" s="16">
        <f t="shared" si="5"/>
        <v>39135</v>
      </c>
      <c r="I16" s="56" t="s">
        <v>110</v>
      </c>
      <c r="J16" s="57" t="s">
        <v>111</v>
      </c>
      <c r="K16" s="56">
        <v>39135</v>
      </c>
      <c r="L16" s="56" t="s">
        <v>112</v>
      </c>
      <c r="M16" s="57" t="s">
        <v>107</v>
      </c>
      <c r="N16" s="57" t="s">
        <v>67</v>
      </c>
      <c r="O16" s="58" t="s">
        <v>113</v>
      </c>
      <c r="P16" s="59" t="s">
        <v>114</v>
      </c>
    </row>
    <row r="17" spans="1:16" ht="12.75" customHeight="1" thickBot="1">
      <c r="A17" s="16" t="str">
        <f t="shared" si="0"/>
        <v>IBVS 5741 </v>
      </c>
      <c r="B17" s="5" t="str">
        <f t="shared" si="1"/>
        <v>I</v>
      </c>
      <c r="C17" s="16">
        <f t="shared" si="2"/>
        <v>53224.4151</v>
      </c>
      <c r="D17" s="21" t="str">
        <f t="shared" si="3"/>
        <v>vis</v>
      </c>
      <c r="E17" s="55">
        <f>VLOOKUP(C17,A!C$21:E$973,3,FALSE)</f>
        <v>31312.28950130845</v>
      </c>
      <c r="F17" s="5" t="s">
        <v>67</v>
      </c>
      <c r="G17" s="21" t="str">
        <f t="shared" si="4"/>
        <v>53224.4151</v>
      </c>
      <c r="H17" s="16">
        <f t="shared" si="5"/>
        <v>31312</v>
      </c>
      <c r="I17" s="56" t="s">
        <v>88</v>
      </c>
      <c r="J17" s="57" t="s">
        <v>89</v>
      </c>
      <c r="K17" s="56">
        <v>31312</v>
      </c>
      <c r="L17" s="56" t="s">
        <v>90</v>
      </c>
      <c r="M17" s="57" t="s">
        <v>72</v>
      </c>
      <c r="N17" s="57" t="s">
        <v>79</v>
      </c>
      <c r="O17" s="58" t="s">
        <v>91</v>
      </c>
      <c r="P17" s="59" t="s">
        <v>92</v>
      </c>
    </row>
    <row r="18" spans="1:16" ht="12.75" customHeight="1" thickBot="1">
      <c r="A18" s="16" t="str">
        <f t="shared" si="0"/>
        <v>IBVS 5741 </v>
      </c>
      <c r="B18" s="5" t="str">
        <f t="shared" si="1"/>
        <v>I</v>
      </c>
      <c r="C18" s="16">
        <f t="shared" si="2"/>
        <v>53228.3381</v>
      </c>
      <c r="D18" s="21" t="str">
        <f t="shared" si="3"/>
        <v>vis</v>
      </c>
      <c r="E18" s="55">
        <f>VLOOKUP(C18,A!C$21:E$973,3,FALSE)</f>
        <v>31326.789700903355</v>
      </c>
      <c r="F18" s="5" t="s">
        <v>67</v>
      </c>
      <c r="G18" s="21" t="str">
        <f t="shared" si="4"/>
        <v>53228.3381</v>
      </c>
      <c r="H18" s="16">
        <f t="shared" si="5"/>
        <v>31327</v>
      </c>
      <c r="I18" s="56" t="s">
        <v>93</v>
      </c>
      <c r="J18" s="57" t="s">
        <v>94</v>
      </c>
      <c r="K18" s="56">
        <v>31327</v>
      </c>
      <c r="L18" s="56" t="s">
        <v>95</v>
      </c>
      <c r="M18" s="57" t="s">
        <v>72</v>
      </c>
      <c r="N18" s="57" t="s">
        <v>79</v>
      </c>
      <c r="O18" s="58" t="s">
        <v>91</v>
      </c>
      <c r="P18" s="59" t="s">
        <v>92</v>
      </c>
    </row>
    <row r="19" spans="1:16" ht="12.75" customHeight="1" thickBot="1">
      <c r="A19" s="16" t="str">
        <f t="shared" si="0"/>
        <v>IBVS 5741 </v>
      </c>
      <c r="B19" s="5" t="str">
        <f t="shared" si="1"/>
        <v>I</v>
      </c>
      <c r="C19" s="16">
        <f t="shared" si="2"/>
        <v>53228.4735</v>
      </c>
      <c r="D19" s="21" t="str">
        <f t="shared" si="3"/>
        <v>vis</v>
      </c>
      <c r="E19" s="55">
        <f>VLOOKUP(C19,A!C$21:E$973,3,FALSE)</f>
        <v>31327.290166624778</v>
      </c>
      <c r="F19" s="5" t="s">
        <v>67</v>
      </c>
      <c r="G19" s="21" t="str">
        <f t="shared" si="4"/>
        <v>53228.4735</v>
      </c>
      <c r="H19" s="16">
        <f t="shared" si="5"/>
        <v>31327</v>
      </c>
      <c r="I19" s="56" t="s">
        <v>96</v>
      </c>
      <c r="J19" s="57" t="s">
        <v>97</v>
      </c>
      <c r="K19" s="56">
        <v>31327</v>
      </c>
      <c r="L19" s="56" t="s">
        <v>98</v>
      </c>
      <c r="M19" s="57" t="s">
        <v>72</v>
      </c>
      <c r="N19" s="57" t="s">
        <v>79</v>
      </c>
      <c r="O19" s="58" t="s">
        <v>91</v>
      </c>
      <c r="P19" s="59" t="s">
        <v>92</v>
      </c>
    </row>
    <row r="20" spans="1:16" ht="12.75" customHeight="1" thickBot="1">
      <c r="A20" s="16" t="str">
        <f t="shared" si="0"/>
        <v>VSB 48 </v>
      </c>
      <c r="B20" s="5" t="str">
        <f t="shared" si="1"/>
        <v>I</v>
      </c>
      <c r="C20" s="16">
        <f t="shared" si="2"/>
        <v>54593.2328</v>
      </c>
      <c r="D20" s="21" t="str">
        <f t="shared" si="3"/>
        <v>vis</v>
      </c>
      <c r="E20" s="55">
        <f>VLOOKUP(C20,A!C$21:E$973,3,FALSE)</f>
        <v>36371.715924715754</v>
      </c>
      <c r="F20" s="5" t="s">
        <v>67</v>
      </c>
      <c r="G20" s="21" t="str">
        <f t="shared" si="4"/>
        <v>54593.2328</v>
      </c>
      <c r="H20" s="16">
        <f t="shared" si="5"/>
        <v>36372</v>
      </c>
      <c r="I20" s="56" t="s">
        <v>104</v>
      </c>
      <c r="J20" s="57" t="s">
        <v>105</v>
      </c>
      <c r="K20" s="56">
        <v>36372</v>
      </c>
      <c r="L20" s="56" t="s">
        <v>106</v>
      </c>
      <c r="M20" s="57" t="s">
        <v>107</v>
      </c>
      <c r="N20" s="57" t="s">
        <v>67</v>
      </c>
      <c r="O20" s="58" t="s">
        <v>108</v>
      </c>
      <c r="P20" s="59" t="s">
        <v>109</v>
      </c>
    </row>
    <row r="21" spans="2:6" ht="12.75">
      <c r="B21" s="5"/>
      <c r="E21" s="55"/>
      <c r="F21" s="5"/>
    </row>
    <row r="22" spans="2:6" ht="12.75">
      <c r="B22" s="5"/>
      <c r="E22" s="55"/>
      <c r="F22" s="5"/>
    </row>
    <row r="23" spans="2:6" ht="12.75">
      <c r="B23" s="5"/>
      <c r="E23" s="55"/>
      <c r="F23" s="5"/>
    </row>
    <row r="24" spans="2:6" ht="12.75">
      <c r="B24" s="5"/>
      <c r="E24" s="55"/>
      <c r="F24" s="5"/>
    </row>
    <row r="25" spans="2:6" ht="12.75">
      <c r="B25" s="5"/>
      <c r="E25" s="55"/>
      <c r="F25" s="5"/>
    </row>
    <row r="26" spans="2:6" ht="12.75">
      <c r="B26" s="5"/>
      <c r="E26" s="55"/>
      <c r="F26" s="5"/>
    </row>
    <row r="27" spans="2:6" ht="12.75">
      <c r="B27" s="5"/>
      <c r="E27" s="55"/>
      <c r="F27" s="5"/>
    </row>
    <row r="28" spans="2:6" ht="12.75">
      <c r="B28" s="5"/>
      <c r="E28" s="55"/>
      <c r="F28" s="5"/>
    </row>
    <row r="29" spans="2:6" ht="12.75">
      <c r="B29" s="5"/>
      <c r="E29" s="55"/>
      <c r="F29" s="5"/>
    </row>
    <row r="30" spans="2:6" ht="12.75">
      <c r="B30" s="5"/>
      <c r="E30" s="55"/>
      <c r="F30" s="5"/>
    </row>
    <row r="31" spans="2:6" ht="12.75">
      <c r="B31" s="5"/>
      <c r="E31" s="55"/>
      <c r="F31" s="5"/>
    </row>
    <row r="32" spans="2:6" ht="12.75">
      <c r="B32" s="5"/>
      <c r="E32" s="55"/>
      <c r="F32" s="5"/>
    </row>
    <row r="33" spans="2:6" ht="12.75">
      <c r="B33" s="5"/>
      <c r="E33" s="55"/>
      <c r="F33" s="5"/>
    </row>
    <row r="34" spans="2:6" ht="12.75">
      <c r="B34" s="5"/>
      <c r="E34" s="55"/>
      <c r="F34" s="5"/>
    </row>
    <row r="35" spans="2:6" ht="12.75">
      <c r="B35" s="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</sheetData>
  <sheetProtection/>
  <hyperlinks>
    <hyperlink ref="P11" r:id="rId1" display="http://www.konkoly.hu/cgi-bin/IBVS?5583"/>
    <hyperlink ref="P12" r:id="rId2" display="http://www.konkoly.hu/cgi-bin/IBVS?5364"/>
    <hyperlink ref="P13" r:id="rId3" display="http://www.konkoly.hu/cgi-bin/IBVS?5364"/>
    <hyperlink ref="P14" r:id="rId4" display="http://www.konkoly.hu/cgi-bin/IBVS?5583"/>
    <hyperlink ref="P17" r:id="rId5" display="http://www.konkoly.hu/cgi-bin/IBVS?5741"/>
    <hyperlink ref="P18" r:id="rId6" display="http://www.konkoly.hu/cgi-bin/IBVS?5741"/>
    <hyperlink ref="P19" r:id="rId7" display="http://www.konkoly.hu/cgi-bin/IBVS?5741"/>
    <hyperlink ref="P15" r:id="rId8" display="http://www.konkoly.hu/cgi-bin/IBVS?5690"/>
    <hyperlink ref="P20" r:id="rId9" display="http://vsolj.cetus-net.org/no48.pdf"/>
    <hyperlink ref="P16" r:id="rId10" display="http://www.konkoly.hu/cgi-bin/IBVS?594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