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<sst xmlns="http://schemas.openxmlformats.org/spreadsheetml/2006/main" count="44" uniqueCount="42">
  <si>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</si>
  <si>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</si>
  <si>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</si>
  <si>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</si>
  <si>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</si>
  <si>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</si>
  <si>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</si>
  <si>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</si>
  <si>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</si>
  <si>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</si>
  <si>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</si>
  <si>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</si>
  <si>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</si>
  <si>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</si>
  <si>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</si>
  <si>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</si>
  <si>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</si>
  <si>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</si>
  <si>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</si>
  <si>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</si>
  <si>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</si>
  <si>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</si>
  <si>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</si>
  <si>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</si>
  <si>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</si>
  <si>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</si>
  <si>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</si>
  <si>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</si>
  <si>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</si>
  <si>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</si>
  <si>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</si>
  <si>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IBVS 5583</t>
  </si>
  <si>
    <t>I</t>
  </si>
  <si>
    <t>EA/SD</t>
  </si>
  <si>
    <t>BU Ser / GSC 00459-02322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</si>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</sst>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 Ser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7822302"/>
        <c:axId val="17710151"/>
      </c:scatterChart>
      <c:valAx>
        <c:axId val="478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0151"/>
        <c:crosses val="autoZero"/>
        <c:crossBetween val="midCat"/>
        <c:dispUnits/>
      </c:valAx>
      <c:valAx>
        <c:axId val="17710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23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142875</xdr:rowOff>
    </xdr:from>
    <xdr:to>
      <xdr:col>17</xdr:col>
      <xdr:colOff>514350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5343525" y="142875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8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25</v>
      </c>
      <c r="B2" t="s">
        <v>33</v>
      </c>
    </row>
    <row r="3" ht="13.5" thickBot="1"/>
    <row r="4" spans="1:4" ht="14.25" thickBot="1" thickTop="1">
      <c r="A4" s="6" t="s">
        <v>0</v>
      </c>
      <c r="C4" s="3">
        <v>26117.525</v>
      </c>
      <c r="D4" s="4">
        <v>1.843394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26117.525</v>
      </c>
    </row>
    <row r="8" spans="1:3" ht="12.75">
      <c r="A8" t="s">
        <v>3</v>
      </c>
      <c r="C8">
        <f>+D4</f>
        <v>1.843394</v>
      </c>
    </row>
    <row r="9" spans="1:5" ht="12.75">
      <c r="A9" s="14" t="s">
        <v>35</v>
      </c>
      <c r="B9" s="15"/>
      <c r="C9" s="16">
        <v>-9.5</v>
      </c>
      <c r="D9" s="15" t="s">
        <v>36</v>
      </c>
      <c r="E9" s="15"/>
    </row>
    <row r="10" spans="1:5" ht="13.5" thickBot="1">
      <c r="A10" s="15"/>
      <c r="B10" s="15"/>
      <c r="C10" s="5" t="s">
        <v>21</v>
      </c>
      <c r="D10" s="5" t="s">
        <v>22</v>
      </c>
      <c r="E10" s="15"/>
    </row>
    <row r="11" spans="1:5" ht="12.75">
      <c r="A11" s="15" t="s">
        <v>16</v>
      </c>
      <c r="B11" s="15"/>
      <c r="C11" s="15">
        <f>INTERCEPT(G21:G998,F21:F998)</f>
        <v>0</v>
      </c>
      <c r="D11" s="17"/>
      <c r="E11" s="15"/>
    </row>
    <row r="12" spans="1:5" ht="12.75">
      <c r="A12" s="15" t="s">
        <v>17</v>
      </c>
      <c r="B12" s="15"/>
      <c r="C12" s="15">
        <f>SLOPE(G21:G998,F21:F998)</f>
        <v>7.849358747398032E-06</v>
      </c>
      <c r="D12" s="17"/>
      <c r="E12" s="15"/>
    </row>
    <row r="13" spans="1:5" ht="12.75">
      <c r="A13" s="15" t="s">
        <v>20</v>
      </c>
      <c r="B13" s="15"/>
      <c r="C13" s="17" t="s">
        <v>14</v>
      </c>
      <c r="D13" s="17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8" t="s">
        <v>18</v>
      </c>
      <c r="B15" s="15"/>
      <c r="C15" s="19">
        <f>(C7+C11)+(C8+C12)*INT(MAX(F21:F3533))</f>
        <v>52133.4553</v>
      </c>
      <c r="D15" s="20" t="s">
        <v>37</v>
      </c>
      <c r="E15" s="21">
        <f ca="1">TODAY()+15018.5-B9/24</f>
        <v>59906.5</v>
      </c>
    </row>
    <row r="16" spans="1:5" ht="12.75">
      <c r="A16" s="22" t="s">
        <v>4</v>
      </c>
      <c r="B16" s="15"/>
      <c r="C16" s="23">
        <f>+C8+C12</f>
        <v>1.8434018493587474</v>
      </c>
      <c r="D16" s="20" t="s">
        <v>38</v>
      </c>
      <c r="E16" s="21">
        <f>ROUND(2*(E15-C15)/C16,0)/2+1</f>
        <v>4217.5</v>
      </c>
    </row>
    <row r="17" spans="1:5" ht="13.5" thickBot="1">
      <c r="A17" s="20" t="s">
        <v>39</v>
      </c>
      <c r="B17" s="15"/>
      <c r="C17" s="15">
        <f>COUNT(C21:C2191)</f>
        <v>2</v>
      </c>
      <c r="D17" s="20" t="s">
        <v>40</v>
      </c>
      <c r="E17" s="24">
        <f>+C15+C16*E16-15018.5-C9/24</f>
        <v>44889.89843300386</v>
      </c>
    </row>
    <row r="18" spans="1:5" ht="12.75">
      <c r="A18" s="22" t="s">
        <v>5</v>
      </c>
      <c r="B18" s="15"/>
      <c r="C18" s="25">
        <f>+C15</f>
        <v>52133.4553</v>
      </c>
      <c r="D18" s="26">
        <f>+C16</f>
        <v>1.8434018493587474</v>
      </c>
      <c r="E18" s="27" t="s">
        <v>41</v>
      </c>
    </row>
    <row r="19" ht="13.5" thickTop="1">
      <c r="C19">
        <f>COUNT(C21:C2191)</f>
        <v>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0">
        <f>+C4</f>
        <v>26117.525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11099.025000000001</v>
      </c>
    </row>
    <row r="22" spans="1:17" ht="12.75">
      <c r="A22" s="13" t="s">
        <v>31</v>
      </c>
      <c r="B22" s="9" t="s">
        <v>32</v>
      </c>
      <c r="C22" s="11">
        <v>52133.4553</v>
      </c>
      <c r="D22" s="12">
        <v>0.0081</v>
      </c>
      <c r="E22">
        <f>+(C22-C$7)/C$8</f>
        <v>14113.060094586399</v>
      </c>
      <c r="F22">
        <f>ROUND(2*E22,0)/2</f>
        <v>14113</v>
      </c>
      <c r="G22">
        <f>+C22-(C$7+F22*C$8)</f>
        <v>0.11077800000202842</v>
      </c>
      <c r="I22">
        <f>+G22</f>
        <v>0.11077800000202842</v>
      </c>
      <c r="O22">
        <f>+C$11+C$12*$F22</f>
        <v>0.11077800000202842</v>
      </c>
      <c r="Q22" s="2">
        <f>+C22-15018.5</f>
        <v>37114.9553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2022-11-23T06:23:00Z</dcterms:modified>
  <cp:category/>
  <cp:version/>
  <cp:contentType/>
  <cp:contentStatus/>
</cp:coreProperties>
</file>